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Peter/Desktop/"/>
    </mc:Choice>
  </mc:AlternateContent>
  <bookViews>
    <workbookView xWindow="3800" yWindow="1100" windowWidth="25700" windowHeight="16620"/>
  </bookViews>
  <sheets>
    <sheet name="Sheet1" sheetId="1" r:id="rId1"/>
  </sheets>
  <definedNames>
    <definedName name="_xlnm._FilterDatabase" localSheetId="0" hidden="1">Sheet1!$A$1:$G$766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06" i="1" l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<sst xmlns="http://schemas.openxmlformats.org/spreadsheetml/2006/main" count="3402" uniqueCount="2065">
  <si>
    <t>Issue</t>
  </si>
  <si>
    <t>Year</t>
  </si>
  <si>
    <t>Author</t>
  </si>
  <si>
    <t>Title</t>
  </si>
  <si>
    <t>Main Category</t>
  </si>
  <si>
    <t>Keywords</t>
  </si>
  <si>
    <t>URL</t>
  </si>
  <si>
    <t>Parsons, P.</t>
  </si>
  <si>
    <t>The Oldest Book Ever Found</t>
  </si>
  <si>
    <t>Roman Art &amp; Archaeology; Roman Literature</t>
  </si>
  <si>
    <t>Papyrus; Preserving Texts</t>
  </si>
  <si>
    <t>Wilkes, K.V.</t>
  </si>
  <si>
    <t>The Classics Underground</t>
  </si>
  <si>
    <t>Reception of the Ancient World</t>
  </si>
  <si>
    <t>Education</t>
  </si>
  <si>
    <t>Vickers, M.</t>
  </si>
  <si>
    <t>Greek Dinner Parties</t>
  </si>
  <si>
    <t>Greek History</t>
  </si>
  <si>
    <t>Food</t>
  </si>
  <si>
    <t>Mooney, B.</t>
  </si>
  <si>
    <t>Long Live Latin</t>
  </si>
  <si>
    <t>Rawson, E.</t>
  </si>
  <si>
    <t>Cicero Steals the Limelight</t>
  </si>
  <si>
    <t>Roman History; Roman Literature</t>
  </si>
  <si>
    <t>Cicero</t>
  </si>
  <si>
    <t>Thersites</t>
  </si>
  <si>
    <t>Miscellaneous</t>
  </si>
  <si>
    <t>Humour</t>
  </si>
  <si>
    <t>Hassall, M.</t>
  </si>
  <si>
    <t>From our correspondent in Roman Britain</t>
  </si>
  <si>
    <t>Roman Art &amp; Archaeology</t>
  </si>
  <si>
    <t>Roman Britain</t>
  </si>
  <si>
    <t>Grandsen, K.W.</t>
  </si>
  <si>
    <t>W. H. Auden on Homer and Virgil</t>
  </si>
  <si>
    <t>Poetry</t>
  </si>
  <si>
    <t>Nevard, G.</t>
  </si>
  <si>
    <t>The Minotaur in Us</t>
  </si>
  <si>
    <t>Greek History; Greek Literature; Greek Art &amp; Archaeology</t>
  </si>
  <si>
    <t>Mythology</t>
  </si>
  <si>
    <t>Gould, J.</t>
  </si>
  <si>
    <t>Who's afraid of Euripides' Medea?</t>
  </si>
  <si>
    <t xml:space="preserve">Greek Literature </t>
  </si>
  <si>
    <t>Greek Drama; Euripides; Women</t>
  </si>
  <si>
    <t>Thompson, W.</t>
  </si>
  <si>
    <t>The Classical Continuum 1: Symbol and Sign</t>
  </si>
  <si>
    <t>Language</t>
  </si>
  <si>
    <t>Cartledge, P.</t>
  </si>
  <si>
    <t>Earthquakes in Ancient Greece</t>
  </si>
  <si>
    <t>Science</t>
  </si>
  <si>
    <t>Rudd, N.</t>
  </si>
  <si>
    <t>The Image of Horace</t>
  </si>
  <si>
    <t>Roman Literature</t>
  </si>
  <si>
    <t>Poetry; Horace</t>
  </si>
  <si>
    <t>Fallows, G.</t>
  </si>
  <si>
    <t>Mike Brearley The Classic Captain</t>
  </si>
  <si>
    <t>Interviews</t>
  </si>
  <si>
    <t>Seaford, R.</t>
  </si>
  <si>
    <t>What was a satyr play?</t>
  </si>
  <si>
    <t>Greek Literature</t>
  </si>
  <si>
    <t>Greek Drama</t>
  </si>
  <si>
    <t>Cameron, A.</t>
  </si>
  <si>
    <t>Who needs liberating?</t>
  </si>
  <si>
    <t>Greek History; Roman History</t>
  </si>
  <si>
    <t>Gender; Sexuality; Women</t>
  </si>
  <si>
    <t>Campbell, D.</t>
  </si>
  <si>
    <t>Sappho's Call to Aphrodite</t>
  </si>
  <si>
    <t>Sappho; Poetry</t>
  </si>
  <si>
    <t>Du Quesney, I.</t>
  </si>
  <si>
    <t>Dido and Aeneas</t>
  </si>
  <si>
    <t>Aeneid; Virgil</t>
  </si>
  <si>
    <t>Hammond, N.</t>
  </si>
  <si>
    <t>Royal Tombs Found in Macedonia</t>
  </si>
  <si>
    <t>Greek Art &amp; Archaeology; Greek History</t>
  </si>
  <si>
    <t>Alexander the Great; Macedonia; Philip II</t>
  </si>
  <si>
    <t>News from Roman Britain</t>
  </si>
  <si>
    <t>Roman Art &amp; Achaeology</t>
  </si>
  <si>
    <t>Jones, P.</t>
  </si>
  <si>
    <t>Virgil the Evangelist</t>
  </si>
  <si>
    <t>Roman Literature; Reception of the Ancient World</t>
  </si>
  <si>
    <t>Aeneid; Christianity; Virgil</t>
  </si>
  <si>
    <t>Midgley, B.</t>
  </si>
  <si>
    <t xml:space="preserve">Greek and Roman Toothache </t>
  </si>
  <si>
    <t xml:space="preserve">Medicine </t>
  </si>
  <si>
    <t>Mingay, J.</t>
  </si>
  <si>
    <t>Aristotle and Mr Darcy</t>
  </si>
  <si>
    <t>Greek Philosophy; Greek Literature; Reception of the Ancient World</t>
  </si>
  <si>
    <t>Aristotle</t>
  </si>
  <si>
    <t>Murray, O.</t>
  </si>
  <si>
    <t>The Oresteia in London</t>
  </si>
  <si>
    <t>Greek Literature; Reception of the Ancient World</t>
  </si>
  <si>
    <t>Tragedy; Greek Drama; Modern Drama</t>
  </si>
  <si>
    <t>O'Neill, W.</t>
  </si>
  <si>
    <t>The Classical Continum 2: Architecture</t>
  </si>
  <si>
    <t>Greek Art &amp; Archaeology; Roman Art &amp; Archaeology</t>
  </si>
  <si>
    <t>Architecture</t>
  </si>
  <si>
    <t>Pattie, T.</t>
  </si>
  <si>
    <t>Virgil across 2000 Years</t>
  </si>
  <si>
    <t>Segal, E.</t>
  </si>
  <si>
    <t>Sex v Sport in Hippolytus</t>
  </si>
  <si>
    <t xml:space="preserve">Tragedy; Hippolytus; Sexuality </t>
  </si>
  <si>
    <t>Price, S.</t>
  </si>
  <si>
    <t>Aphrodite's City in Turkey</t>
  </si>
  <si>
    <t>Aphrodisias; Turkey; Caria</t>
  </si>
  <si>
    <t>Glare, P.</t>
  </si>
  <si>
    <t>Latin A-Z</t>
  </si>
  <si>
    <t>Latin</t>
  </si>
  <si>
    <t>Wilson, P.</t>
  </si>
  <si>
    <t>Pope and the Epic</t>
  </si>
  <si>
    <t>Reception of the Ancient World; Greek Literature; Roman Literature</t>
  </si>
  <si>
    <t>Homer; Virgil; Pope; 18th Century</t>
  </si>
  <si>
    <t>Easterling, P.</t>
  </si>
  <si>
    <t>Heracles at Cambridge</t>
  </si>
  <si>
    <t>Greek Drama; Modern Drama; Sophocles</t>
  </si>
  <si>
    <t>Harrison, T.</t>
  </si>
  <si>
    <t>The Oresteia in the Making</t>
  </si>
  <si>
    <t>Greek Drama; Modern Drama</t>
  </si>
  <si>
    <t>Meiggs, R.</t>
  </si>
  <si>
    <t>Forests and Fleets</t>
  </si>
  <si>
    <t>Military History; Navy</t>
  </si>
  <si>
    <t>Homer Entertains</t>
  </si>
  <si>
    <t>Homer; Poetry</t>
  </si>
  <si>
    <t>Henderson, J.</t>
  </si>
  <si>
    <t>P.L.I.N.Y.'S Letters</t>
  </si>
  <si>
    <t>Pliny</t>
  </si>
  <si>
    <t>Harrison, J.</t>
  </si>
  <si>
    <t>Gorgons and Mermaids</t>
  </si>
  <si>
    <t>Ferguson, J.</t>
  </si>
  <si>
    <t>Rereading Catullus</t>
  </si>
  <si>
    <t>Catullus; Poetry</t>
  </si>
  <si>
    <t>Snodgrass, A.</t>
  </si>
  <si>
    <t>New Fields in Greek Archaeology</t>
  </si>
  <si>
    <t>Greek Art &amp; Archaeology</t>
  </si>
  <si>
    <t>Archaeology</t>
  </si>
  <si>
    <t>Quarrie, P.</t>
  </si>
  <si>
    <t>Elizabethan Latin</t>
  </si>
  <si>
    <t xml:space="preserve">Reception of the Ancient World </t>
  </si>
  <si>
    <t>Latin; Shakespeare</t>
  </si>
  <si>
    <t>Jenkyns, R.</t>
  </si>
  <si>
    <t>The Shadows of Past Knowledge</t>
  </si>
  <si>
    <t>Victorians</t>
  </si>
  <si>
    <t>The Classical Continum 3: Design and Motif</t>
  </si>
  <si>
    <t>Reception of the Ancient World; Greek Art &amp; Archaeology; Roman Art &amp; Archaeology</t>
  </si>
  <si>
    <t>Woodman, T.</t>
  </si>
  <si>
    <t>Reading the Ancient Historians</t>
  </si>
  <si>
    <t>Greek History; Greek Literature; Roman History; Roman Literature</t>
  </si>
  <si>
    <t>Historiography</t>
  </si>
  <si>
    <t>Jenkins, I.</t>
  </si>
  <si>
    <t>Dressed to Kill</t>
  </si>
  <si>
    <t>Clothing; Gender; Women</t>
  </si>
  <si>
    <t>Dover, K.</t>
  </si>
  <si>
    <t>Thucydides the Pionner</t>
  </si>
  <si>
    <t>Thucydides; Herodotus; Historiography</t>
  </si>
  <si>
    <t>Purcell, N.</t>
  </si>
  <si>
    <t>Roman Gardens</t>
  </si>
  <si>
    <t>Gardens</t>
  </si>
  <si>
    <t>Iris Murdoch</t>
  </si>
  <si>
    <t>Williams, R.D.</t>
  </si>
  <si>
    <t>Virgil's Underworld</t>
  </si>
  <si>
    <t>Virgil; Poetry</t>
  </si>
  <si>
    <t>Taplin, O.</t>
  </si>
  <si>
    <t>The Place of Antigone</t>
  </si>
  <si>
    <t>Greek Drama; Sophocles; Women; Gender</t>
  </si>
  <si>
    <t>Bowie, A.</t>
  </si>
  <si>
    <t>Lysistrata and the Lamnian Women</t>
  </si>
  <si>
    <t>Greek Drama; Aristophanes; Women; Gender; Mythology</t>
  </si>
  <si>
    <t>Parody of a parody of a parody?</t>
  </si>
  <si>
    <t>First catch your text: Latin manuscripts old and new</t>
  </si>
  <si>
    <t>Wanless, J.</t>
  </si>
  <si>
    <t>Synthesising Tyrian Purple</t>
  </si>
  <si>
    <t xml:space="preserve">Clothing; Science </t>
  </si>
  <si>
    <t>Latin and Greek Today: The Classical Continuum 4</t>
  </si>
  <si>
    <t>Putting a Name to a Face</t>
  </si>
  <si>
    <t>Smith, R.</t>
  </si>
  <si>
    <t>What were all those statues for?</t>
  </si>
  <si>
    <t>Statues</t>
  </si>
  <si>
    <t>Wiedemann, T.</t>
  </si>
  <si>
    <t>The Spartacus Myth</t>
  </si>
  <si>
    <t>Roman History; Reception of the Ancient World</t>
  </si>
  <si>
    <t xml:space="preserve">Spartacus; Slavery </t>
  </si>
  <si>
    <t>Epic Beginnings</t>
  </si>
  <si>
    <t>Greek Literature; Roman Literature</t>
  </si>
  <si>
    <t>Poetry; Homer; Virgil</t>
  </si>
  <si>
    <t>Hughes, J.</t>
  </si>
  <si>
    <t>Mother Gaia</t>
  </si>
  <si>
    <t>Earth</t>
  </si>
  <si>
    <t>Juvenal</t>
  </si>
  <si>
    <t>Knox, B.</t>
  </si>
  <si>
    <t>Euripides the Pscyhologist</t>
  </si>
  <si>
    <t>Greek Drama; Euripides</t>
  </si>
  <si>
    <t>Martindale, J.</t>
  </si>
  <si>
    <t>Shakespeare's Rome</t>
  </si>
  <si>
    <t>Shakespeare</t>
  </si>
  <si>
    <t>Horsfall, N.</t>
  </si>
  <si>
    <t>Augustus' Sundial</t>
  </si>
  <si>
    <t>Roman History; Roman Art &amp; Archaeology</t>
  </si>
  <si>
    <t>Augustus; Propaganda; Architecture</t>
  </si>
  <si>
    <t>T. Tuckett</t>
  </si>
  <si>
    <t>Euripides' Portrayal of Medea</t>
  </si>
  <si>
    <t>Euripides; Greek Drama; Women</t>
  </si>
  <si>
    <t>West, D.</t>
  </si>
  <si>
    <t>What was fortuna laughing at?</t>
  </si>
  <si>
    <t>Poetry; Horace; Philosophy</t>
  </si>
  <si>
    <t>Long, A.</t>
  </si>
  <si>
    <t>Consciously Stoic</t>
  </si>
  <si>
    <t>Greek Philosophy</t>
  </si>
  <si>
    <t xml:space="preserve">Zeno; Stoicism </t>
  </si>
  <si>
    <t>Antiquities for Sale</t>
  </si>
  <si>
    <t>Antiquities</t>
  </si>
  <si>
    <t>Crookes, D.</t>
  </si>
  <si>
    <t>Pindar Transformed</t>
  </si>
  <si>
    <t>Pindar; Poetry</t>
  </si>
  <si>
    <t>Delphi and Divination</t>
  </si>
  <si>
    <t>Religion</t>
  </si>
  <si>
    <t>Syme, R.</t>
  </si>
  <si>
    <t>Julius Caesar</t>
  </si>
  <si>
    <t>Julius Caesar; Shakespeare</t>
  </si>
  <si>
    <t>Annas, J.</t>
  </si>
  <si>
    <t>Plato's State Prescription Charges</t>
  </si>
  <si>
    <t>Plato</t>
  </si>
  <si>
    <t>Buxton, R.</t>
  </si>
  <si>
    <t>Wolves and Werewolves in Greece</t>
  </si>
  <si>
    <t>Greek Literature; Greek History</t>
  </si>
  <si>
    <t>Fowler,D.</t>
  </si>
  <si>
    <t>Lucretius V and the Road to No. X</t>
  </si>
  <si>
    <t xml:space="preserve">Lucretius </t>
  </si>
  <si>
    <t>Italian Notebook</t>
  </si>
  <si>
    <t>Roman Archaeology</t>
  </si>
  <si>
    <t>Parker, R.</t>
  </si>
  <si>
    <t>Homer's War Music</t>
  </si>
  <si>
    <t>Poetry; Homer; English Literature</t>
  </si>
  <si>
    <t>Wood, M.</t>
  </si>
  <si>
    <t>The Bronze Age of Michael Wood</t>
  </si>
  <si>
    <t>Reconstructing the sistrum</t>
  </si>
  <si>
    <t>Music</t>
  </si>
  <si>
    <t>Dionysus - A Tasting</t>
  </si>
  <si>
    <t>Wine</t>
  </si>
  <si>
    <t>Tomlin, R.</t>
  </si>
  <si>
    <t>Curses from Bath</t>
  </si>
  <si>
    <t>Roman History</t>
  </si>
  <si>
    <t>Statues from the Sea: The Riace Warriors</t>
  </si>
  <si>
    <t>Landscapes of Emotion: Aeneas and the Tiber</t>
  </si>
  <si>
    <t>Poetry; Aeneid; Virgil</t>
  </si>
  <si>
    <t>Morton, T.</t>
  </si>
  <si>
    <t>Aristophanes funny beyond words</t>
  </si>
  <si>
    <t>Greek Drama; Aristophanes; humour</t>
  </si>
  <si>
    <t>Bowman, A.; Thomas, J.</t>
  </si>
  <si>
    <t>New Documents from Vindolanda</t>
  </si>
  <si>
    <t>Godwin, J.</t>
  </si>
  <si>
    <t>Snails, hairy spiders, and contradiction</t>
  </si>
  <si>
    <t>Harrison, S.</t>
  </si>
  <si>
    <t>You did, Oscar, you did</t>
  </si>
  <si>
    <t>Oscar Wilde</t>
  </si>
  <si>
    <t>Nash, D.</t>
  </si>
  <si>
    <t>Making a Mint: coining in classical antiquity</t>
  </si>
  <si>
    <t>Numismatics</t>
  </si>
  <si>
    <t>Persian Luxuries and plain myrtle</t>
  </si>
  <si>
    <t>Early Christian Women</t>
  </si>
  <si>
    <t>Women; Sexuality; Gender</t>
  </si>
  <si>
    <t>Roots of our language (1)</t>
  </si>
  <si>
    <t>Linguistics; Roman Britain</t>
  </si>
  <si>
    <t>Barker, A.</t>
  </si>
  <si>
    <t>How to be a Greek accompanist</t>
  </si>
  <si>
    <t>Greeks buried at Troy?</t>
  </si>
  <si>
    <t>Troy</t>
  </si>
  <si>
    <t>Murphy, M.</t>
  </si>
  <si>
    <t>Citizen Brutus</t>
  </si>
  <si>
    <t>Brutus; French Revolution</t>
  </si>
  <si>
    <t>Rutherford. R.</t>
  </si>
  <si>
    <t>On the track of Tragedy</t>
  </si>
  <si>
    <t>Scupham, C.</t>
  </si>
  <si>
    <t>More Masked Marauders</t>
  </si>
  <si>
    <t>Feeney, D.</t>
  </si>
  <si>
    <t>How the Aeneid Ends</t>
  </si>
  <si>
    <t>Aeneid; Virgil; Poetry</t>
  </si>
  <si>
    <t>Finnegan, R.</t>
  </si>
  <si>
    <t>Gilbert and Aristophanes</t>
  </si>
  <si>
    <t>Aristophanes; Modern Drama; Greek Drama</t>
  </si>
  <si>
    <t>Stroh, W.</t>
  </si>
  <si>
    <t>LVDI LATINI</t>
  </si>
  <si>
    <t>Robinson, C.</t>
  </si>
  <si>
    <t>Myth and French Theatre</t>
  </si>
  <si>
    <t>Mythology; Modern Drama</t>
  </si>
  <si>
    <t>Goodman, M.</t>
  </si>
  <si>
    <t>The World of Pontius Pilate</t>
  </si>
  <si>
    <t>Judaism; Christianity; Pilate</t>
  </si>
  <si>
    <t>Rowe, C.</t>
  </si>
  <si>
    <t>Many-coloured Homer?</t>
  </si>
  <si>
    <t>Osborne, R.</t>
  </si>
  <si>
    <t>Athenian Democracy in Action</t>
  </si>
  <si>
    <t>Athens; Democracy</t>
  </si>
  <si>
    <t>Butterworth, J.</t>
  </si>
  <si>
    <t>The First Greek Cruise</t>
  </si>
  <si>
    <t>18th Century</t>
  </si>
  <si>
    <t>Translating the Aeneid</t>
  </si>
  <si>
    <t xml:space="preserve">The Latest in Villas at Los Angeles and Herculaneum </t>
  </si>
  <si>
    <t>Roman Art &amp; Achaeology; Reception of the Ancient World</t>
  </si>
  <si>
    <t>Herculaneum</t>
  </si>
  <si>
    <t>Putting together the pieces: a passage in the Bacchae</t>
  </si>
  <si>
    <t>The Province with a Difference</t>
  </si>
  <si>
    <t>Roman Art &amp; Archaeology; Roman History</t>
  </si>
  <si>
    <t>Powell, J.G.</t>
  </si>
  <si>
    <t>Roots of our language (2)</t>
  </si>
  <si>
    <t xml:space="preserve">Linguistics </t>
  </si>
  <si>
    <t>Kreitzer, L.</t>
  </si>
  <si>
    <t>The amusing tale of Q. Pomponius Musa</t>
  </si>
  <si>
    <t xml:space="preserve">Roman Art &amp; Archaeology </t>
  </si>
  <si>
    <t>Watson, L.</t>
  </si>
  <si>
    <t>Roman Insults</t>
  </si>
  <si>
    <t>Insults</t>
  </si>
  <si>
    <t>Editor</t>
  </si>
  <si>
    <t xml:space="preserve">Careers for Classicists </t>
  </si>
  <si>
    <t>Careers</t>
  </si>
  <si>
    <t>Tragedy in Aeneid 4</t>
  </si>
  <si>
    <t>Aeneid; Virgil; Poetry; Greek Drama</t>
  </si>
  <si>
    <t>King, H.</t>
  </si>
  <si>
    <t>Hippocratic gynaecology made simply</t>
  </si>
  <si>
    <t>Medicine; Hippocrates</t>
  </si>
  <si>
    <t>The Values of Pliny</t>
  </si>
  <si>
    <t>Gill, D.</t>
  </si>
  <si>
    <t>Luxury Vases</t>
  </si>
  <si>
    <t>Vases</t>
  </si>
  <si>
    <t>Fisher, N.</t>
  </si>
  <si>
    <t>Pericles and After</t>
  </si>
  <si>
    <t>Pericles; Thucydides</t>
  </si>
  <si>
    <t>Nisbet, R.</t>
  </si>
  <si>
    <t>The Old Lie: Dulce et Decorum Est</t>
  </si>
  <si>
    <t>Horace; Poetry</t>
  </si>
  <si>
    <t>Hutchinson, G.</t>
  </si>
  <si>
    <t>Juvenal, Satire, and the Roman World</t>
  </si>
  <si>
    <t>White, S. &amp; Brown, K.</t>
  </si>
  <si>
    <t>The Athenian Trireme</t>
  </si>
  <si>
    <t>Navy</t>
  </si>
  <si>
    <t>Wright, R.</t>
  </si>
  <si>
    <t>Roots of our language (3): Did Latin Die?</t>
  </si>
  <si>
    <t>Bulley, M.</t>
  </si>
  <si>
    <t>Loveliness and Refinement in Catullus</t>
  </si>
  <si>
    <t>Patterson, J.</t>
  </si>
  <si>
    <t>The Bacchanalians of Bolsena: Archaeological News from Italy</t>
  </si>
  <si>
    <t>Tombs: Etruscans</t>
  </si>
  <si>
    <t>Davies, M. &amp; Kathirithamby, J.</t>
  </si>
  <si>
    <t>Greek Insects</t>
  </si>
  <si>
    <t>Insects</t>
  </si>
  <si>
    <t>Griffiths, M.</t>
  </si>
  <si>
    <t>Tacitus and the Principate</t>
  </si>
  <si>
    <t>Roman Literature; Roman History</t>
  </si>
  <si>
    <t>Tacitus; Principate</t>
  </si>
  <si>
    <t>Mayor, A.</t>
  </si>
  <si>
    <t>Haunted Hellas</t>
  </si>
  <si>
    <t>Greek Drama; Ghosts</t>
  </si>
  <si>
    <t>Edwards, P.</t>
  </si>
  <si>
    <t>What did Homer know about writing?</t>
  </si>
  <si>
    <t>Homer; Linguistics</t>
  </si>
  <si>
    <t>Burton, R.</t>
  </si>
  <si>
    <t>Satyrs, Football Hooligans and a Poet at Delphi</t>
  </si>
  <si>
    <t>Reception of the Ancient World; Greek Literature</t>
  </si>
  <si>
    <t>Hollis, A.</t>
  </si>
  <si>
    <t>The Metamorphoses of Ovid</t>
  </si>
  <si>
    <t>Ovid; Poetry</t>
  </si>
  <si>
    <t>Kington, M.</t>
  </si>
  <si>
    <t>Big Fight in East Londinium</t>
  </si>
  <si>
    <t>Comber, M.</t>
  </si>
  <si>
    <t>Translating Translation</t>
  </si>
  <si>
    <t>Aeneid; Linguistics; Translation</t>
  </si>
  <si>
    <t>Beverely, J.</t>
  </si>
  <si>
    <t>Waiting for the dawn</t>
  </si>
  <si>
    <t>Competitions</t>
  </si>
  <si>
    <t>Haney, P.</t>
  </si>
  <si>
    <t>Aeneas and Sinon</t>
  </si>
  <si>
    <t>Griffin, J.</t>
  </si>
  <si>
    <t>Athens the Uniquely Merciful: the Power of Myth</t>
  </si>
  <si>
    <t>Athens; Mythology</t>
  </si>
  <si>
    <t>Homer the Tragedian</t>
  </si>
  <si>
    <t>Homer; Poetry; Greek Drama</t>
  </si>
  <si>
    <t xml:space="preserve">Seeing the words: Aeschylus' Oresteia </t>
  </si>
  <si>
    <t>Lowe, N.</t>
  </si>
  <si>
    <t>A Play on Worlds: Aristophanes' Thesmophoriazousai</t>
  </si>
  <si>
    <t xml:space="preserve">Willcock, M. </t>
  </si>
  <si>
    <t>Introducing Plautus</t>
  </si>
  <si>
    <t>Plautus</t>
  </si>
  <si>
    <t>Maecenas: Minister of Culture</t>
  </si>
  <si>
    <t>Principate</t>
  </si>
  <si>
    <t>Fraser, A.</t>
  </si>
  <si>
    <t>Boadicea's Biographer: An Interview with Lady Antonia Fraser</t>
  </si>
  <si>
    <t>The Gruesomeness that was Rome</t>
  </si>
  <si>
    <t>City of Rome</t>
  </si>
  <si>
    <t>Thomas, R.</t>
  </si>
  <si>
    <t>Osctracism at Athens</t>
  </si>
  <si>
    <t>Ancient Greece sets TV on fire</t>
  </si>
  <si>
    <t>Television; Education</t>
  </si>
  <si>
    <t>Mackenzie, M.</t>
  </si>
  <si>
    <t>Socrates and Politics</t>
  </si>
  <si>
    <t>Philosophy</t>
  </si>
  <si>
    <t>Socrates</t>
  </si>
  <si>
    <t>Nusbaum, G.</t>
  </si>
  <si>
    <t>Vergil's Fall of Troy</t>
  </si>
  <si>
    <t>Virgil; Aeneid; Poetry</t>
  </si>
  <si>
    <t>Fowler,D. &amp; West, S.</t>
  </si>
  <si>
    <t>The Oldest Jokes in the West?</t>
  </si>
  <si>
    <t>Roman Literature; Greek Literature</t>
  </si>
  <si>
    <t>Chariots of Fire</t>
  </si>
  <si>
    <t>Innes, B. &amp; Levick, C.</t>
  </si>
  <si>
    <t>Luxurious Dentifrice in Rome</t>
  </si>
  <si>
    <t>Medicine</t>
  </si>
  <si>
    <t>Morris, J.</t>
  </si>
  <si>
    <t>Augustus seen from the Provinces</t>
  </si>
  <si>
    <t>Augustus</t>
  </si>
  <si>
    <t>Ruben, B.</t>
  </si>
  <si>
    <t>Getting Odysseus Taped</t>
  </si>
  <si>
    <t xml:space="preserve">Odyssey </t>
  </si>
  <si>
    <t>Smith, R.R.R.</t>
  </si>
  <si>
    <t>Naked Emperors</t>
  </si>
  <si>
    <t>Statues; Clothing</t>
  </si>
  <si>
    <t>Oxyrhynchus: Waste-Paper City</t>
  </si>
  <si>
    <t>Egypt; Papyrus; Preserving Texts</t>
  </si>
  <si>
    <t>Swain, S.</t>
  </si>
  <si>
    <t>Homer and Virgil's Underworld</t>
  </si>
  <si>
    <t>Homer; Virgil; Aeneid; Poetry</t>
  </si>
  <si>
    <t>Hamlyn, R.</t>
  </si>
  <si>
    <t>Gods in the Tate Gallery</t>
  </si>
  <si>
    <t>Museums</t>
  </si>
  <si>
    <t xml:space="preserve">What was a demagogue? </t>
  </si>
  <si>
    <t>A turn up for the books: yes, it's… Ovid's Metamorphoses</t>
  </si>
  <si>
    <t>Jennings, A.</t>
  </si>
  <si>
    <t>Ancient Athens in Euston Road</t>
  </si>
  <si>
    <t xml:space="preserve">Reception of the Ancient World; Greek Art &amp; Archaeology </t>
  </si>
  <si>
    <t>Architecture; Victorians</t>
  </si>
  <si>
    <t>Silk, M.</t>
  </si>
  <si>
    <t>Head in the Clouds</t>
  </si>
  <si>
    <t xml:space="preserve">Greek Drama; Aristophanes </t>
  </si>
  <si>
    <t xml:space="preserve">Hadrian's Wall Pilgrimmage </t>
  </si>
  <si>
    <t>Instone, S.</t>
  </si>
  <si>
    <t>The Naked Truth about Greek Athletics</t>
  </si>
  <si>
    <t>Olympics; Athletics</t>
  </si>
  <si>
    <t>Brooke, M.</t>
  </si>
  <si>
    <t>Virgil on not knowning nature</t>
  </si>
  <si>
    <t>Sidwell, K.</t>
  </si>
  <si>
    <t>Greek Inspiration for Mickey Mouse and Roger Rabbit</t>
  </si>
  <si>
    <t>Reception of the Ancient World; Roman Literature; Greek Literature</t>
  </si>
  <si>
    <t>King, J.</t>
  </si>
  <si>
    <t>Thomas Hardy and Greek Tragedy</t>
  </si>
  <si>
    <t>West, S.</t>
  </si>
  <si>
    <t>More very old Chestnuts</t>
  </si>
  <si>
    <t>Carey, C.</t>
  </si>
  <si>
    <t>What was a Greek Chorus?</t>
  </si>
  <si>
    <t>Walbank, F.</t>
  </si>
  <si>
    <t>Polybius, Historian of Rome's Rise to Power</t>
  </si>
  <si>
    <t>Polybius</t>
  </si>
  <si>
    <t>Lion Similes in the Iliad</t>
  </si>
  <si>
    <t>Homer; Iliad; Poetry</t>
  </si>
  <si>
    <t>Prag, J.</t>
  </si>
  <si>
    <t>Reconstructing King Midas</t>
  </si>
  <si>
    <t xml:space="preserve">Tombs </t>
  </si>
  <si>
    <t>Levick, B.</t>
  </si>
  <si>
    <t>Claudius Bites Snake</t>
  </si>
  <si>
    <t>Medicine; Claudius</t>
  </si>
  <si>
    <t>The impossibility of contradicting the Sophists</t>
  </si>
  <si>
    <t>Sophists</t>
  </si>
  <si>
    <t>Sparkes, B.</t>
  </si>
  <si>
    <t>Amazons in Rome?</t>
  </si>
  <si>
    <t>Roman Art &amp; Archaeology; Greek Art &amp; Archaeology</t>
  </si>
  <si>
    <t xml:space="preserve">Powell, J.G. </t>
  </si>
  <si>
    <t>Latin as she was spoke</t>
  </si>
  <si>
    <t>Latin; Linguistics; Language</t>
  </si>
  <si>
    <t>Walcot, P.</t>
  </si>
  <si>
    <t>Entertaining Strangers: Odyssey 8 &amp; 9</t>
  </si>
  <si>
    <t>Homer; Odyssey; Poetry</t>
  </si>
  <si>
    <t>Reeve, M.</t>
  </si>
  <si>
    <t>Food for Thought</t>
  </si>
  <si>
    <t xml:space="preserve">Pythagoras; Vegetarianism </t>
  </si>
  <si>
    <t>Hardie, P.</t>
  </si>
  <si>
    <t>The Masks of Dido</t>
  </si>
  <si>
    <t>Virgil; Aeneid; Poetry; Dido</t>
  </si>
  <si>
    <t>Evans, M.</t>
  </si>
  <si>
    <t>Eggcups and Bookcases</t>
  </si>
  <si>
    <t>A Bimillenary Celebration</t>
  </si>
  <si>
    <t>Claudius</t>
  </si>
  <si>
    <t>Hawley, R.</t>
  </si>
  <si>
    <t>Aspasia: Athen's First Lady</t>
  </si>
  <si>
    <t>Women; Gender; Athens</t>
  </si>
  <si>
    <t>Wyke, M.</t>
  </si>
  <si>
    <t>Cleopatra VII</t>
  </si>
  <si>
    <t>Roman History; Greek History</t>
  </si>
  <si>
    <t>Egypt; Women; Gender</t>
  </si>
  <si>
    <t>Landels, J.</t>
  </si>
  <si>
    <t>Archimedes and the Sand-Man</t>
  </si>
  <si>
    <t>Archimedes</t>
  </si>
  <si>
    <t>Kustow, M.</t>
  </si>
  <si>
    <t>Thucydides and the Gulf War</t>
  </si>
  <si>
    <t>Thucydides; Modern Drama</t>
  </si>
  <si>
    <t>Homeric Virgil, Virgilian Homer</t>
  </si>
  <si>
    <t>Lost gold of the Iceni</t>
  </si>
  <si>
    <t>Beale, A.</t>
  </si>
  <si>
    <t>Breeding Words</t>
  </si>
  <si>
    <t>Language; Latin; Linguistics</t>
  </si>
  <si>
    <t>Lanch, M.</t>
  </si>
  <si>
    <t>Euripides the inventor of modern comedy?</t>
  </si>
  <si>
    <t>Greek Drama; Euripides; Modern Drama</t>
  </si>
  <si>
    <t>Arnott, G.</t>
  </si>
  <si>
    <t xml:space="preserve">In Search of Heinrich Schliemann </t>
  </si>
  <si>
    <t>Greek Art &amp; Archaelogy</t>
  </si>
  <si>
    <t>Homer; Troy; Mycenae</t>
  </si>
  <si>
    <t>Christmas in Rome</t>
  </si>
  <si>
    <t>Christianity</t>
  </si>
  <si>
    <t>Greek Slavery - no laughing matter?</t>
  </si>
  <si>
    <t>Greek History; Greek Literature</t>
  </si>
  <si>
    <t>Slavery; Greek Drama</t>
  </si>
  <si>
    <t>Fleet, B.</t>
  </si>
  <si>
    <t>22795 Lines of Finnish into Latin</t>
  </si>
  <si>
    <t>Latin; Language</t>
  </si>
  <si>
    <t>Emperors, Gladiators, Christians</t>
  </si>
  <si>
    <t>Gladiators</t>
  </si>
  <si>
    <t>Winterbottom, M.</t>
  </si>
  <si>
    <t>Introducing Catullus</t>
  </si>
  <si>
    <t xml:space="preserve">Catullus </t>
  </si>
  <si>
    <t>Birch, R. &amp; Birch, J.</t>
  </si>
  <si>
    <t>Making a Roman Meal</t>
  </si>
  <si>
    <t>Goldhill, S.</t>
  </si>
  <si>
    <t>Romancing Nausikaa</t>
  </si>
  <si>
    <t>Ling, R.</t>
  </si>
  <si>
    <t>How to Decorate a Roman House</t>
  </si>
  <si>
    <t>Mercer, C.</t>
  </si>
  <si>
    <t>Juvenal - Live!</t>
  </si>
  <si>
    <t>Juvenal; Modern Drama</t>
  </si>
  <si>
    <t>Herodotus' History</t>
  </si>
  <si>
    <t>Herodotus</t>
  </si>
  <si>
    <t>Boardman, J.</t>
  </si>
  <si>
    <t>All About Pan</t>
  </si>
  <si>
    <t>Greek Art &amp; Archaeology; Reception of the Ancient World</t>
  </si>
  <si>
    <t>Pan</t>
  </si>
  <si>
    <t>Beard, M. &amp; Henderson, J.</t>
  </si>
  <si>
    <t>A Museum, not a Snoozeum</t>
  </si>
  <si>
    <t>The Aeneid as a Poem of History</t>
  </si>
  <si>
    <t xml:space="preserve">Virgil; Aeneid; Poetry </t>
  </si>
  <si>
    <t>Croally, N.</t>
  </si>
  <si>
    <t>Euripides' Hippoyltus - desire and failure</t>
  </si>
  <si>
    <t>Clark, G.</t>
  </si>
  <si>
    <t>Christians and the Lion</t>
  </si>
  <si>
    <t>The Birth of Democracy?</t>
  </si>
  <si>
    <t>Gibbons, D.</t>
  </si>
  <si>
    <t>With Aeneas to Buthrotum</t>
  </si>
  <si>
    <t>Virgil; Aeneid</t>
  </si>
  <si>
    <t>Edwards, C.</t>
  </si>
  <si>
    <t>At Home with Augustus</t>
  </si>
  <si>
    <t>Augustus; Principate</t>
  </si>
  <si>
    <t>Gill, C.</t>
  </si>
  <si>
    <t>Curing the Mind</t>
  </si>
  <si>
    <t>Pelling, C.</t>
  </si>
  <si>
    <t>Livy on the Royals</t>
  </si>
  <si>
    <t>Livy</t>
  </si>
  <si>
    <t>Bound, M.</t>
  </si>
  <si>
    <t>Spurlos Verkunt (Sunk without trace)</t>
  </si>
  <si>
    <t>Navy; Etruscan</t>
  </si>
  <si>
    <t>Kerr, E.</t>
  </si>
  <si>
    <t>Daedalic Lonelyhearts</t>
  </si>
  <si>
    <t>Statues; Humour</t>
  </si>
  <si>
    <t>Martin, F.</t>
  </si>
  <si>
    <t>The Hero Achilles</t>
  </si>
  <si>
    <t>Homer; Iliad</t>
  </si>
  <si>
    <t>Burnyeat, M.</t>
  </si>
  <si>
    <t>Urbs Sancti Petri</t>
  </si>
  <si>
    <t xml:space="preserve">Language </t>
  </si>
  <si>
    <t>Martin, R.</t>
  </si>
  <si>
    <t>Tacitus and the Writing of History</t>
  </si>
  <si>
    <t>Tacitus; Historiography</t>
  </si>
  <si>
    <t>The Jaws of Hades: Virgil and Lake Avernus</t>
  </si>
  <si>
    <t xml:space="preserve">Virgil; Poetry </t>
  </si>
  <si>
    <t>Virgil's Women</t>
  </si>
  <si>
    <t xml:space="preserve">Virgil; Women </t>
  </si>
  <si>
    <t>Brodersen, K.</t>
  </si>
  <si>
    <t>The Fragile Foundations of a Wonder of the World</t>
  </si>
  <si>
    <t>Egypt; Architecture</t>
  </si>
  <si>
    <t>Berry, D.</t>
  </si>
  <si>
    <t>Cicero's Masterpiece?</t>
  </si>
  <si>
    <t>Cicero; Oratory</t>
  </si>
  <si>
    <t>Homeric Hospitality</t>
  </si>
  <si>
    <t>Kuhrt, A.</t>
  </si>
  <si>
    <t>Persia</t>
  </si>
  <si>
    <t>Does this scene ring a bell?</t>
  </si>
  <si>
    <t>Aristophanes; Greek Drama</t>
  </si>
  <si>
    <t>Arafat, K.</t>
  </si>
  <si>
    <t>The uses of Zeuses</t>
  </si>
  <si>
    <t xml:space="preserve">Greek Art &amp; Archaeology </t>
  </si>
  <si>
    <t>Zeus</t>
  </si>
  <si>
    <t>Green, R.</t>
  </si>
  <si>
    <t>Ausonius and the Moselle</t>
  </si>
  <si>
    <t>Unknown</t>
  </si>
  <si>
    <t>Sophocles on Poisoning Your Husband</t>
  </si>
  <si>
    <t>Sophocles; Greek Drama</t>
  </si>
  <si>
    <t>Grecian Weasels</t>
  </si>
  <si>
    <t>Animals</t>
  </si>
  <si>
    <t>Nisbet, G.</t>
  </si>
  <si>
    <t>Your Theban Heart</t>
  </si>
  <si>
    <t>Doran, G.</t>
  </si>
  <si>
    <t>Staging the Odyssey</t>
  </si>
  <si>
    <t>Homer; Modern Drama; Odyssey</t>
  </si>
  <si>
    <t>The Roman Calendar</t>
  </si>
  <si>
    <t>Calendar</t>
  </si>
  <si>
    <t>Osborne, C.</t>
  </si>
  <si>
    <t>A Dangerous Opponent of Democracy: Plato's Views in the Republic</t>
  </si>
  <si>
    <t>Philosopy</t>
  </si>
  <si>
    <t>Plato; Democracy</t>
  </si>
  <si>
    <t>Catullus the Cyber-punk?</t>
  </si>
  <si>
    <t>Catullus</t>
  </si>
  <si>
    <t>Peart, M.</t>
  </si>
  <si>
    <t>Orestes Faces the Gods</t>
  </si>
  <si>
    <t>Greek Drama; Poetry; Aeschylus; Euripides</t>
  </si>
  <si>
    <t>Parkins, H.</t>
  </si>
  <si>
    <t>Why read historical novels?</t>
  </si>
  <si>
    <t xml:space="preserve"> </t>
  </si>
  <si>
    <t>Smith, J.</t>
  </si>
  <si>
    <t>Greek Coinage</t>
  </si>
  <si>
    <t>Sharples, B.</t>
  </si>
  <si>
    <t>The Philosopher and the Tiger</t>
  </si>
  <si>
    <t>Neville, J.</t>
  </si>
  <si>
    <t>Pliny Discovers America!</t>
  </si>
  <si>
    <t>Euripides Helen - the First Modern Comedy?</t>
  </si>
  <si>
    <t>Robertson, M.</t>
  </si>
  <si>
    <t>Looking at a Greek Vase</t>
  </si>
  <si>
    <t>A Short Gallop With Homer's Horses</t>
  </si>
  <si>
    <t>Morwood, J.</t>
  </si>
  <si>
    <t>Nestor Advises</t>
  </si>
  <si>
    <t>One-eyed Guerrilla: Sertorius in Spain</t>
  </si>
  <si>
    <t>Army</t>
  </si>
  <si>
    <t>Heap, A.</t>
  </si>
  <si>
    <t>Lipari's Secret</t>
  </si>
  <si>
    <t>Lipari</t>
  </si>
  <si>
    <t>Mathes and the Muses: Mosaics</t>
  </si>
  <si>
    <t>Greek Art &amp; Archaeology; Roman Art &amp; Archaeology; Greek History; Roman History</t>
  </si>
  <si>
    <t>Mosaics; Science</t>
  </si>
  <si>
    <t>Griffiths, E.</t>
  </si>
  <si>
    <t>The 8 1/2 Minute Oresteia</t>
  </si>
  <si>
    <t>How to be happy in the next world</t>
  </si>
  <si>
    <t>Tombs</t>
  </si>
  <si>
    <t>Aeneas at the Fall of Troy</t>
  </si>
  <si>
    <t>Hall, E.</t>
  </si>
  <si>
    <t>Getting back at your guardian in Sophocles' Electra and Antigone</t>
  </si>
  <si>
    <t>Greek Drama; Sophocles</t>
  </si>
  <si>
    <t>Owens, E.</t>
  </si>
  <si>
    <t>How to run the country - a Roman Lesson for the Government</t>
  </si>
  <si>
    <t>Government; Politics</t>
  </si>
  <si>
    <t>Ryder, T.</t>
  </si>
  <si>
    <t>The worst moment in Athenian History</t>
  </si>
  <si>
    <t>Athens</t>
  </si>
  <si>
    <t>Recollections of a Trojan Woman: Christa Wolf's Cassandra</t>
  </si>
  <si>
    <t>Athenian Tragedy at a Distance</t>
  </si>
  <si>
    <t>Greek Drama; Athens</t>
  </si>
  <si>
    <t>Writing on Wax</t>
  </si>
  <si>
    <t>Writing</t>
  </si>
  <si>
    <t>Pompeii: the novel, the fireworks and the films</t>
  </si>
  <si>
    <t>Pompeii</t>
  </si>
  <si>
    <t xml:space="preserve">Urbs Sancti Petri Revisited </t>
  </si>
  <si>
    <t>Stow, E.</t>
  </si>
  <si>
    <t>Medea's Story</t>
  </si>
  <si>
    <t>Wilkins, J.</t>
  </si>
  <si>
    <t>A Taste for the Unacceptable</t>
  </si>
  <si>
    <t>Food; Persia</t>
  </si>
  <si>
    <t>Archaeology News-Bites</t>
  </si>
  <si>
    <t>News</t>
  </si>
  <si>
    <t>Gribble, D.</t>
  </si>
  <si>
    <t>Alcibiades</t>
  </si>
  <si>
    <t>Fear, A.</t>
  </si>
  <si>
    <t>Guitars in Antiquity</t>
  </si>
  <si>
    <t xml:space="preserve">Music </t>
  </si>
  <si>
    <t>Why Roman remains remain</t>
  </si>
  <si>
    <t>Leary, T.</t>
  </si>
  <si>
    <t>Once in royal Saturn's City</t>
  </si>
  <si>
    <t>Religion; Christianity</t>
  </si>
  <si>
    <t>The origins of the Irish joke?</t>
  </si>
  <si>
    <t>Humour; Latin</t>
  </si>
  <si>
    <t>Dickinson, O.</t>
  </si>
  <si>
    <t>Homer, archaeology, and history</t>
  </si>
  <si>
    <t>Greek Art &amp; Archaeology; Greek Literature</t>
  </si>
  <si>
    <t>Gale, M.</t>
  </si>
  <si>
    <t>Religion and the Georgics</t>
  </si>
  <si>
    <t>Virgil; Poetry; Religion</t>
  </si>
  <si>
    <t>Benaim, S.</t>
  </si>
  <si>
    <t>The Actors of Dionysus</t>
  </si>
  <si>
    <t>Theban 'pigs' bite back</t>
  </si>
  <si>
    <t>Thebes</t>
  </si>
  <si>
    <t>Woolf, G.</t>
  </si>
  <si>
    <t>The Trouble with not conquering the world</t>
  </si>
  <si>
    <t>Wallace, J.</t>
  </si>
  <si>
    <t>What kind of Greece?</t>
  </si>
  <si>
    <t>18th Century; Victorians</t>
  </si>
  <si>
    <t>Wine, Women, and Aristophanes</t>
  </si>
  <si>
    <t>Greek Drama; Aristophanes; Women; Wine</t>
  </si>
  <si>
    <t>Lewis, J.</t>
  </si>
  <si>
    <t>Cambridge Cloudcuckooland</t>
  </si>
  <si>
    <t>News Bites</t>
  </si>
  <si>
    <t>Et in Arcadia Ego</t>
  </si>
  <si>
    <t>Virgil; Language</t>
  </si>
  <si>
    <t>Morales, H.</t>
  </si>
  <si>
    <t>Euripides Women of Troy at the National Theatre</t>
  </si>
  <si>
    <t>Greek Drama; Modern Drama; Euripides</t>
  </si>
  <si>
    <t>Nelis, D.</t>
  </si>
  <si>
    <t>Love, War, and Dido</t>
  </si>
  <si>
    <t>Parry, R.</t>
  </si>
  <si>
    <t>A Woman's View - Helen of Troy</t>
  </si>
  <si>
    <t>Davies, G.</t>
  </si>
  <si>
    <t>Stories in Stone: Roman Sarcophagi</t>
  </si>
  <si>
    <t>Rowland, C.</t>
  </si>
  <si>
    <t>How different was Jesus?</t>
  </si>
  <si>
    <t>Mossman, J.</t>
  </si>
  <si>
    <t>The Face of Dionysus in Euripides' Bacchae</t>
  </si>
  <si>
    <t>Greek Drama; Euripides; Religion</t>
  </si>
  <si>
    <t>Rome Revived? The city as a language of power</t>
  </si>
  <si>
    <t>Roman Art &amp; Archaeology; Reception of the Ancient World; Roman History</t>
  </si>
  <si>
    <t>Imperialism; Augustus; Architecture</t>
  </si>
  <si>
    <t>Taylor, A.</t>
  </si>
  <si>
    <t>Suns set and rise: Catullus 5 and the Elizabethans</t>
  </si>
  <si>
    <t>Catullus; Poetry; English Literature</t>
  </si>
  <si>
    <t>Lo, star-led chieftains…': Aeneas and the Magi</t>
  </si>
  <si>
    <t>Virgil; Aeneid; Religion; Christianity</t>
  </si>
  <si>
    <t>Sedley, D.</t>
  </si>
  <si>
    <t>The Birth of Physics in Ancient Greece</t>
  </si>
  <si>
    <t xml:space="preserve">Science </t>
  </si>
  <si>
    <t>Leigh, M.</t>
  </si>
  <si>
    <t>Romans and Trojans in Vergil's Aeneid</t>
  </si>
  <si>
    <t>Rhodes, P.</t>
  </si>
  <si>
    <t>The Spartan Alternative</t>
  </si>
  <si>
    <t xml:space="preserve">Sparta </t>
  </si>
  <si>
    <t>Fisser, C.</t>
  </si>
  <si>
    <t>Daedalus and Icarus: Two Poems</t>
  </si>
  <si>
    <t>March, J.</t>
  </si>
  <si>
    <t>Sophocles' Revolutionary Antigone</t>
  </si>
  <si>
    <t>Greek Drama; Sophocles; Women</t>
  </si>
  <si>
    <t>Hardwick, L.</t>
  </si>
  <si>
    <t>Derek Walcott's Classical Caribbean or 'all that Greek manure under green bananas'</t>
  </si>
  <si>
    <t>Hershkowitz, D.</t>
  </si>
  <si>
    <t>Ringing the Changes: form and identity in Ovid's Metamorphoses</t>
  </si>
  <si>
    <t xml:space="preserve">Ovid; Poetry </t>
  </si>
  <si>
    <t>Todd, S.</t>
  </si>
  <si>
    <t>Why Thucydides invented the Peloponnesian War</t>
  </si>
  <si>
    <t>Thucydides; Athens; Sparta; Historiography</t>
  </si>
  <si>
    <t>Mills, S.</t>
  </si>
  <si>
    <t>Euripides and Phaedra: Making the Weaker Argument Appear the Stronger</t>
  </si>
  <si>
    <t>Laurence, R.</t>
  </si>
  <si>
    <t>Cicero Hits the Road</t>
  </si>
  <si>
    <t xml:space="preserve">Cicero </t>
  </si>
  <si>
    <t>Hall, J.</t>
  </si>
  <si>
    <t>Going Ethnic in Greece</t>
  </si>
  <si>
    <t>Ethnicity</t>
  </si>
  <si>
    <t>To Ithaca, With Love</t>
  </si>
  <si>
    <t>Homer</t>
  </si>
  <si>
    <t>How Herodotus Believed in Oracles</t>
  </si>
  <si>
    <t>Herodotus; Religion</t>
  </si>
  <si>
    <t>Aaagh! Noises off-stage in Greek Theatre</t>
  </si>
  <si>
    <t>Virgil and the Poetry of Blank Paper</t>
  </si>
  <si>
    <t>Nixon, L.</t>
  </si>
  <si>
    <t>Tracking Down Lindsey Davies</t>
  </si>
  <si>
    <t>Suspense and Sensibility: Sophocles' Oedipus the King</t>
  </si>
  <si>
    <t>Classical News-Bites</t>
  </si>
  <si>
    <t>Zajac, N.</t>
  </si>
  <si>
    <t>Did the Romans go to the baths to get clean or dirty?</t>
  </si>
  <si>
    <t>Baths</t>
  </si>
  <si>
    <t>Braund, S.</t>
  </si>
  <si>
    <t>Virgil: (Don't) Look Back in Anger</t>
  </si>
  <si>
    <t>The Politics of Expulsion: Ostracism at Athens</t>
  </si>
  <si>
    <t>O'Gorman, E.</t>
  </si>
  <si>
    <t>The Curse of Agrippina: Tacitus Annals 14</t>
  </si>
  <si>
    <t>Tacitus</t>
  </si>
  <si>
    <t>Kirschner, A.</t>
  </si>
  <si>
    <t>The Iliad and Guernica</t>
  </si>
  <si>
    <t>Homer; Iliad; War</t>
  </si>
  <si>
    <t>Leach, E.</t>
  </si>
  <si>
    <t>Cicero Decorates a Gymnaisum</t>
  </si>
  <si>
    <t>Electra's Baby in Euripides</t>
  </si>
  <si>
    <t>Morgan, L.</t>
  </si>
  <si>
    <t>A Very Different Dido and Aeneas</t>
  </si>
  <si>
    <t>Phillippo, S.</t>
  </si>
  <si>
    <t>Happy Endings' and the shadow of the future in Euripdes' Iphigenia at Aulis and Jean Racine's Iphigénie</t>
  </si>
  <si>
    <t>Larson, V.T.</t>
  </si>
  <si>
    <t>The Statue of Liberty: an American symbol in its classical context</t>
  </si>
  <si>
    <t>Herodotus and the English Patient</t>
  </si>
  <si>
    <t>Herodotus; Film</t>
  </si>
  <si>
    <t>Hesk, J.</t>
  </si>
  <si>
    <t>Sleazy Odysseus? Depiction in Sophocles' Philoctetes</t>
  </si>
  <si>
    <t>Greek Drama; Sophocles; Odyssey</t>
  </si>
  <si>
    <t>Gottwalt, H.</t>
  </si>
  <si>
    <t>Ovid's Last Word</t>
  </si>
  <si>
    <t>Smith, C.</t>
  </si>
  <si>
    <t>Early Rome: Myth and Mystery</t>
  </si>
  <si>
    <t>Rome</t>
  </si>
  <si>
    <t>More money than taste in Lycia and Peckham</t>
  </si>
  <si>
    <t>Enter - The Sun</t>
  </si>
  <si>
    <t>Pot Luck</t>
  </si>
  <si>
    <t>Gibson, B.</t>
  </si>
  <si>
    <t>Aeneas' Story</t>
  </si>
  <si>
    <t>Meadows, A.</t>
  </si>
  <si>
    <t>The History of Money: A New Gallery at the British Museum</t>
  </si>
  <si>
    <t xml:space="preserve">Numismatics </t>
  </si>
  <si>
    <t>Griffith, J. &amp; M.</t>
  </si>
  <si>
    <t>Show us you care, Ma'am</t>
  </si>
  <si>
    <t>Morley, N.</t>
  </si>
  <si>
    <t>Cleon the Misunderstood?</t>
  </si>
  <si>
    <t>Athens; Thucydides</t>
  </si>
  <si>
    <t>James, S.</t>
  </si>
  <si>
    <t>Event of the Century or How not to fall off a Roman horse</t>
  </si>
  <si>
    <t>Army; War</t>
  </si>
  <si>
    <t>T. Gracchus and T. Blair: Populist Politics then and now</t>
  </si>
  <si>
    <t>Politics</t>
  </si>
  <si>
    <t>Cooley, A.</t>
  </si>
  <si>
    <t>Up Pompeii</t>
  </si>
  <si>
    <t>Nero's Canels: Folly or Foresight</t>
  </si>
  <si>
    <t>Nero</t>
  </si>
  <si>
    <t>Philip, R.</t>
  </si>
  <si>
    <t>Farewell Seneca: The Philospher's Death in Tacitus</t>
  </si>
  <si>
    <t>Roman Literature; Philosophy</t>
  </si>
  <si>
    <t xml:space="preserve">Tacitus </t>
  </si>
  <si>
    <t>Pobjoy, M.</t>
  </si>
  <si>
    <t>Winners and Losers: Vergil's Double Vision</t>
  </si>
  <si>
    <t>Euripides' Medea: A Scorned Woman</t>
  </si>
  <si>
    <t>Reading Zoilos' Marbles: The Archaeology of a Brilliant Career</t>
  </si>
  <si>
    <t>The Metropolis</t>
  </si>
  <si>
    <t>Murray, P.</t>
  </si>
  <si>
    <t>Penelope's Song</t>
  </si>
  <si>
    <t>Odyssey; Homer</t>
  </si>
  <si>
    <t>Poets, Patrons, and Public Image</t>
  </si>
  <si>
    <t>Poetry; Augustus</t>
  </si>
  <si>
    <t>Gruzelier, C.</t>
  </si>
  <si>
    <t>Gladiators - The Basics</t>
  </si>
  <si>
    <t>Clues from the Earth: the new British Museum Galleries</t>
  </si>
  <si>
    <t>O'Donoghue, B.</t>
  </si>
  <si>
    <t>Seamus Heaney and the Classics</t>
  </si>
  <si>
    <t>Beetham, F. &amp; Stewart, S.</t>
  </si>
  <si>
    <t>The Battle of Mons Graupius - somewhere in Caledonia</t>
  </si>
  <si>
    <t>Roman Britain; War</t>
  </si>
  <si>
    <t>Clytemnestra's Manly Heart in the Agamemnon</t>
  </si>
  <si>
    <t>Greek Drama; Aeschylus; Gender</t>
  </si>
  <si>
    <t>Birley, A.</t>
  </si>
  <si>
    <t>News from Vindolanda: a causalty of a British revolt under Hadrian?</t>
  </si>
  <si>
    <t>Alden, M.</t>
  </si>
  <si>
    <t>Divine Underwear - In all the better shops</t>
  </si>
  <si>
    <t>Greek History; Reception of the Ancient World</t>
  </si>
  <si>
    <t>Clothing</t>
  </si>
  <si>
    <t>Minchin, E.</t>
  </si>
  <si>
    <t>Homer and the Art of Storytelling</t>
  </si>
  <si>
    <t>Vesuvius - Will the Titan awake?</t>
  </si>
  <si>
    <t>Up Pompeii (2): The Forum</t>
  </si>
  <si>
    <t>Rome; Architecture</t>
  </si>
  <si>
    <t>Reading a Horatian Ode</t>
  </si>
  <si>
    <t>Representing Pandora</t>
  </si>
  <si>
    <t>Williams, J.</t>
  </si>
  <si>
    <t>The message of a coin from 28 BC</t>
  </si>
  <si>
    <t>Numismatics; Augustus</t>
  </si>
  <si>
    <t>Actaeon in Paintings: looking at the forbidden</t>
  </si>
  <si>
    <t>Art; Mythology</t>
  </si>
  <si>
    <t>Williams, M.</t>
  </si>
  <si>
    <t>Ted Hughes' Gaudette and the Bacchae of Euripides</t>
  </si>
  <si>
    <t>Greek Drama; Poetry; Competitions</t>
  </si>
  <si>
    <t>Kraus, C.</t>
  </si>
  <si>
    <t>Only other people eat other people</t>
  </si>
  <si>
    <t>Greek History; Roman History; Philosophy</t>
  </si>
  <si>
    <t>The date of the birth of Christ</t>
  </si>
  <si>
    <t>The Islands of Diomedes: An Archaeological Sensation</t>
  </si>
  <si>
    <t>Millenium celebrations, Roman style</t>
  </si>
  <si>
    <t>Painting and the Afterlife</t>
  </si>
  <si>
    <t>Art</t>
  </si>
  <si>
    <t>The Pride and Prejudices of a Roman Jury</t>
  </si>
  <si>
    <t>Rood, T.</t>
  </si>
  <si>
    <t>Thucydides, History and Tragedy</t>
  </si>
  <si>
    <t>Thucydides</t>
  </si>
  <si>
    <t>The Arch of Titus - the basic facts</t>
  </si>
  <si>
    <t>Morgan, T.</t>
  </si>
  <si>
    <t>Education in the Greek and Roman World</t>
  </si>
  <si>
    <t>Tarbet, H.</t>
  </si>
  <si>
    <t>Aeneas, family and fate</t>
  </si>
  <si>
    <t>Virgil; Aeneid; Poetry; Competitions</t>
  </si>
  <si>
    <t>Bispham, E.</t>
  </si>
  <si>
    <t>Did the Romans buy country life?</t>
  </si>
  <si>
    <t>Grainger, S.</t>
  </si>
  <si>
    <t>Master-chef or gluton? The mystery of Apicus</t>
  </si>
  <si>
    <t>Steele, C.</t>
  </si>
  <si>
    <t>The Gordianus Knot</t>
  </si>
  <si>
    <t>Griffith, M.</t>
  </si>
  <si>
    <t>Domitian, the Frightened Emperor</t>
  </si>
  <si>
    <t>Vout, C.</t>
  </si>
  <si>
    <t>Heracles - Dress to Kill</t>
  </si>
  <si>
    <t>Clothing; Mythology; Vases; Statues</t>
  </si>
  <si>
    <t>Bowman, A.; Brady, M.; Schenk, V.; Tomlin, R.</t>
  </si>
  <si>
    <t>Computers and Writing-Tablets</t>
  </si>
  <si>
    <t>Preserving Texts</t>
  </si>
  <si>
    <t>Haubold, J.</t>
  </si>
  <si>
    <t>The Death of Hector</t>
  </si>
  <si>
    <t>Davidson, J.</t>
  </si>
  <si>
    <t>Dido and the Tophet</t>
  </si>
  <si>
    <t>Carthage</t>
  </si>
  <si>
    <t>Budelmann, F.</t>
  </si>
  <si>
    <t>Oedipus' Ongoing Tragedy</t>
  </si>
  <si>
    <t>Greek Drama; Mythology</t>
  </si>
  <si>
    <t>A Joke for the Millenium (and some others)</t>
  </si>
  <si>
    <t>The Erechtheum</t>
  </si>
  <si>
    <t>Athens; Architecture</t>
  </si>
  <si>
    <t>The monstrous regiment? Aristophanes' comic feminocracy</t>
  </si>
  <si>
    <t>Greek Drama; Aristophanes</t>
  </si>
  <si>
    <t>Hekster, O.</t>
  </si>
  <si>
    <t>Commodus: Rome's Third Maddest Emperor</t>
  </si>
  <si>
    <t>Up Pompeii (3): Fans Riot at Pompeii</t>
  </si>
  <si>
    <t>Child's Play</t>
  </si>
  <si>
    <t>A Masterpiece Reconstructed</t>
  </si>
  <si>
    <t>Statues; Museums</t>
  </si>
  <si>
    <t>Stamatakis, C.</t>
  </si>
  <si>
    <t>Shakespeare re-writes Homer: the cae of Troilus and Cressida</t>
  </si>
  <si>
    <t>Shakespeare; Homer</t>
  </si>
  <si>
    <t>Whitby, M.</t>
  </si>
  <si>
    <t>The Spinning of Alexander</t>
  </si>
  <si>
    <t>Greek History;</t>
  </si>
  <si>
    <t>Alexander the Great; Politics</t>
  </si>
  <si>
    <t>Take your medicine! Livy 1 and History's Exemplary Purpose</t>
  </si>
  <si>
    <t>Livy; Historiography</t>
  </si>
  <si>
    <t>Solymar, L. &amp; West, S.</t>
  </si>
  <si>
    <t>Voiceless Messengers, or hot news long distance</t>
  </si>
  <si>
    <t>Fowler, E.</t>
  </si>
  <si>
    <t>Eumaeus, clothes, and the Odyssey</t>
  </si>
  <si>
    <t>Homer; Odyssey; Clothes</t>
  </si>
  <si>
    <t>Laird, A.</t>
  </si>
  <si>
    <t>Freedom of Speech in Homer and Virgil?</t>
  </si>
  <si>
    <t>Lomas, K.</t>
  </si>
  <si>
    <t>Municpal patrons: networking in Roman Italy</t>
  </si>
  <si>
    <t>Malamud, M.</t>
  </si>
  <si>
    <t>The Greatest Show on Earth: Roman entertainment in New York circuses</t>
  </si>
  <si>
    <t>Woff, R.</t>
  </si>
  <si>
    <t>Mixing it with Sophilos</t>
  </si>
  <si>
    <t>Graziosi, B.</t>
  </si>
  <si>
    <t>Homer, espionage, and Albanian complexities</t>
  </si>
  <si>
    <t>Writing Claudius: Suetonius' Biography</t>
  </si>
  <si>
    <t>Politics; Historiography</t>
  </si>
  <si>
    <t>Stafford, E.</t>
  </si>
  <si>
    <t>The morning after the komos before: hangovers in ancient Greece</t>
  </si>
  <si>
    <t>Food; medicine</t>
  </si>
  <si>
    <t>Aeneas, Rome's first tourist?</t>
  </si>
  <si>
    <t>Panayotakis, C.</t>
  </si>
  <si>
    <t>Don't trust Trimalchio</t>
  </si>
  <si>
    <t>Seven Against Thebes</t>
  </si>
  <si>
    <t xml:space="preserve">Greek Drama; Aeschylus </t>
  </si>
  <si>
    <t>Jones, E.</t>
  </si>
  <si>
    <t>Whiter than white': perfection and the Greek legecy</t>
  </si>
  <si>
    <t>Howgego, C.</t>
  </si>
  <si>
    <t>A single coinage, a multicultural world</t>
  </si>
  <si>
    <t>Socrates and his twin in Plato's Symposium</t>
  </si>
  <si>
    <t>Plato; Socrates</t>
  </si>
  <si>
    <t>Journeys of Knowledge in Aeneid 6</t>
  </si>
  <si>
    <t>https://archive.org/11/items/Omnibus42/01%20Hardie%20Journeys%20of%20Knowledge%20in%20Aeneid%206.pdf</t>
  </si>
  <si>
    <t>Hurley, A.K.</t>
  </si>
  <si>
    <t>The Afterlife of Catullus' Sirmio</t>
  </si>
  <si>
    <t>https://archive.org/11/items/Omnibus42/02%20Hurley%20The%20Afterlife%20of%20Catullus'%20Sirmio.pdf</t>
  </si>
  <si>
    <t>Dionysus Lives</t>
  </si>
  <si>
    <t>Dionysus</t>
  </si>
  <si>
    <t>https://archive.org/11/items/Omnibus42/03%20Scupham%20Dionysus%20Lives.pdf</t>
  </si>
  <si>
    <t>Macintosh, F.</t>
  </si>
  <si>
    <t>Oedipus in Africa</t>
  </si>
  <si>
    <t>https://archive.org/11/items/Omnibus42/04%20Macintosh%20Oedipus%20in%20Africa.pdf</t>
  </si>
  <si>
    <t>Stanier, S.</t>
  </si>
  <si>
    <t>Brand Augustus: A Roman marketing campaign in operation</t>
  </si>
  <si>
    <t>Augustus; Politics</t>
  </si>
  <si>
    <t>https://archive.org/11/items/Omnibus42/05%20Stanier%20Brand%20Augustus%20A%20Roman%20Marketing%20Campaign%20in%20Operation.pdf</t>
  </si>
  <si>
    <t>The loneliness of Achilles</t>
  </si>
  <si>
    <t>Homer; Iliad; Art</t>
  </si>
  <si>
    <t>https://archive.org/11/items/Omnibus42/06%20Osborne%20The%20Loneliness%20of%20Achilles%20.pdf</t>
  </si>
  <si>
    <t>Euripides' Medea: Horror, Horror, Horror?</t>
  </si>
  <si>
    <t>https://archive.org/11/items/Omnibus42/07%20Griffiths%20Euripides%20Medea%20Horror%20Horror%20Horror.pdf</t>
  </si>
  <si>
    <t>Steel, C.</t>
  </si>
  <si>
    <t>Just how bad was Verres?</t>
  </si>
  <si>
    <t>Verres; Cicero; Politics</t>
  </si>
  <si>
    <t>https://archive.org/11/items/Omnibus42/08%20Steel%20Just%20how%20bad%20was%20Verres.pdf</t>
  </si>
  <si>
    <t>Crystal, D.</t>
  </si>
  <si>
    <t>English as a Classical Language</t>
  </si>
  <si>
    <t>https://archive.org/11/items/Omnibus42/09%20Crystal%20English%20as%20a%20Classical%20Language.pdf</t>
  </si>
  <si>
    <t>Underwood, L.</t>
  </si>
  <si>
    <t>Antigones</t>
  </si>
  <si>
    <t>https://archive.org/11/items/Omnibus42/10%20Underwood%20Antigones.pdf</t>
  </si>
  <si>
    <t>D'Angour, A.</t>
  </si>
  <si>
    <t>Men in Wings</t>
  </si>
  <si>
    <t>https://archive.org/11/items/Omnibus42/11%20D'Angour%20Men%20in%20Wings.pdf</t>
  </si>
  <si>
    <t>Wiles, D.</t>
  </si>
  <si>
    <t>Why did Greek actors wear masks?</t>
  </si>
  <si>
    <t xml:space="preserve">Greek Drama </t>
  </si>
  <si>
    <t>https://archive.org/11/items/Omnibus42/12%20Wiles%20Why%20did%20Greek%20actors%20wear%20Masks.pdf</t>
  </si>
  <si>
    <t xml:space="preserve">Bowden, H. </t>
  </si>
  <si>
    <t>All too Greek? Herodotus on the Ionian Revolt</t>
  </si>
  <si>
    <t>https://archive.org/11/items/Omnibus42/13%20Bowden%20All%20too%20Greek%3f%20Herodotus%20on%20the%20Ionian%20Revolt.pdf</t>
  </si>
  <si>
    <t>Retrieving Pompey's Head: Civil war in the Aeneid</t>
  </si>
  <si>
    <t>Virgil, Aeneid</t>
  </si>
  <si>
    <t>https://archive.org/24/items/Omnibus43/01MorganPompeysHead.pdf</t>
  </si>
  <si>
    <t>Gods and Poets in the Odyssey</t>
  </si>
  <si>
    <t>Homer; Odyssey</t>
  </si>
  <si>
    <t>https://archive.org/24/items/Omnibus43/02GraziosiGodsandPoets.pdf</t>
  </si>
  <si>
    <t>Balmforth, P.</t>
  </si>
  <si>
    <t>Harry Potter, witchcraft, magic and Classics</t>
  </si>
  <si>
    <t>Magic; Harry Potter</t>
  </si>
  <si>
    <t>https://archive.org/24/items/Omnibus43/03BalmforthHarryPotter.pdf</t>
  </si>
  <si>
    <t>Stewart, P.</t>
  </si>
  <si>
    <t>You can see it in their eyes? Reading Roman Portraits</t>
  </si>
  <si>
    <t>https://archive.org/24/items/Omnibus43/04StewartReadingRomanPortraits.pdf</t>
  </si>
  <si>
    <t>Greenwood, E.</t>
  </si>
  <si>
    <t>Writing for Posterity: Thucydides on Pericles</t>
  </si>
  <si>
    <t>Thucydides; Pericles</t>
  </si>
  <si>
    <t>https://archive.org/24/items/Omnibus43/05GreenwoodThucydidesonPericles.pdf</t>
  </si>
  <si>
    <t>Las Vegas' Roman Empires</t>
  </si>
  <si>
    <t>https://archive.org/24/items/Omnibus43/06MalamudLasVegas.pdf</t>
  </si>
  <si>
    <t>Reproducing Rome? Town planning and the conquest of Italy</t>
  </si>
  <si>
    <t>Architecture; Urbanism</t>
  </si>
  <si>
    <t>https://archive.org/24/items/Omnibus43/07PattersonTownPlanning.pdf</t>
  </si>
  <si>
    <t>Money makes the world go round: How the Greek invention of money changed everything</t>
  </si>
  <si>
    <t>https://archive.org/24/items/Omnibus43/08SeafordGreekInventionofMoney.pdf</t>
  </si>
  <si>
    <t>Wounds and the artist: Ted Hughes and Greek Drama</t>
  </si>
  <si>
    <t>https://archive.org/24/items/Omnibus43/09HardwickTedHughes.pdf</t>
  </si>
  <si>
    <t>Bradley, G.</t>
  </si>
  <si>
    <t>Enigmatic figures from central Italy</t>
  </si>
  <si>
    <t>Etruscans</t>
  </si>
  <si>
    <t>https://archive.org/24/items/Omnibus43/10BradleyEnigmaticfigures.pdf</t>
  </si>
  <si>
    <t>Skoie, M.</t>
  </si>
  <si>
    <t>Sulpicia: the mistress writes back?</t>
  </si>
  <si>
    <t>Sulpicia</t>
  </si>
  <si>
    <t>https://archive.org/24/items/Omnibus43/11SkoieSulpicia.pdf</t>
  </si>
  <si>
    <t>Ruffell, I.</t>
  </si>
  <si>
    <t>Did comedy kill the philosophy start?</t>
  </si>
  <si>
    <t>Greek Drama; Aristophanes; Socrates</t>
  </si>
  <si>
    <t>https://archive.org/24/items/Omnibus43/12RuffellComedyPhilosophy.pdf</t>
  </si>
  <si>
    <t>Mcabe, H.</t>
  </si>
  <si>
    <t>Orpheus in the Underworld</t>
  </si>
  <si>
    <t>Orpheus</t>
  </si>
  <si>
    <t>https://archive.org/24/items/Omnibus43/13McCabeOrpheus.pdf</t>
  </si>
  <si>
    <t>Rathbone, D.</t>
  </si>
  <si>
    <t>War and wine: British Responses to Rome</t>
  </si>
  <si>
    <t>Boudicca</t>
  </si>
  <si>
    <t>https://archive.org/9/items/Omnibus44/01RathboneBritishResponsestoRome.pdf</t>
  </si>
  <si>
    <t>2002: A Sleep Odyssey</t>
  </si>
  <si>
    <t>https://archive.org/9/items/Omnibus44/02TaplinSleepOdyssey.pdf</t>
  </si>
  <si>
    <t>Milligan, L.</t>
  </si>
  <si>
    <t>But seriously now...political themes in Aristophanes' Wasps</t>
  </si>
  <si>
    <t>https://archive.org/9/items/Omnibus44/03MilliganAristophanesWasps.pdf</t>
  </si>
  <si>
    <t xml:space="preserve">Goff, B. </t>
  </si>
  <si>
    <t>The darker face of Classics</t>
  </si>
  <si>
    <t>Oedipus</t>
  </si>
  <si>
    <t>https://archive.org/9/items/Omnibus44/04GoffDarkerFace.pdf</t>
  </si>
  <si>
    <t>Lovatt, H.</t>
  </si>
  <si>
    <t>Cheaters never prosper? Sport and morality in Aeneid 5</t>
  </si>
  <si>
    <t>https://archive.org/9/items/Omnibus44/05LovattSportandMorality.pdf</t>
  </si>
  <si>
    <t xml:space="preserve">Cowan, B. </t>
  </si>
  <si>
    <t>Behind Enemy Lines: Nisus and Euryalus in the Aeneid</t>
  </si>
  <si>
    <t>https://archive.org/9/items/Omnibus44/06CowanNisusandEuryalus.pdf</t>
  </si>
  <si>
    <t>Walking among gods: Virgil in a landscape garden</t>
  </si>
  <si>
    <t>https://archive.org/9/items/Omnibus44/07GruzelierVirgilLandscapeGarden.pdf</t>
  </si>
  <si>
    <t>Elsner, J.</t>
  </si>
  <si>
    <t>How obelisks became Roman</t>
  </si>
  <si>
    <t>City of Rome; Architecture</t>
  </si>
  <si>
    <t>https://archive.org/9/items/Omnibus44/08Elsnerobelisks.pdf</t>
  </si>
  <si>
    <t>Newby, Z.</t>
  </si>
  <si>
    <t>The heroes of the baths - looking at athletes in the Baths of Caracalla at Rome</t>
  </si>
  <si>
    <t>City of Rome; Baths; Art</t>
  </si>
  <si>
    <t>https://archive.org/9/items/Omnibus44/09NewbyBathsofCaracalla.pdf</t>
  </si>
  <si>
    <t>Armstrong, R.</t>
  </si>
  <si>
    <t>Peleus and Thetis in Ovid's Metamorphoses and Catullus 64</t>
  </si>
  <si>
    <t>Ovid; Catullus</t>
  </si>
  <si>
    <t>https://archive.org/9/items/Omnibus44/10ArmstrongPeleusandThetis.pdf</t>
  </si>
  <si>
    <t>Warren, J.</t>
  </si>
  <si>
    <t>Lucretius the Epicurean poet</t>
  </si>
  <si>
    <t>https://archive.org/9/items/Omnibus44/11WarrenLucretius.pdf</t>
  </si>
  <si>
    <t>Up Pompeii (4): The House of the Faun</t>
  </si>
  <si>
    <t>https://archive.org/9/items/Omnibus44/12CooleyHouseoftheFaun.pdf</t>
  </si>
  <si>
    <t>Sheffield, F.</t>
  </si>
  <si>
    <t>Learning from lovers</t>
  </si>
  <si>
    <t>https://archive.org/9/items/Omnibus44/13SheffieldLearningfromLovers.pdf</t>
  </si>
  <si>
    <t>The Iliad as tragedy</t>
  </si>
  <si>
    <t>https://archive.org/9/items/Omnibus44/14JonesIliad.pdf</t>
  </si>
  <si>
    <t>The art of uncertainty</t>
  </si>
  <si>
    <t>Art; Statues</t>
  </si>
  <si>
    <t>https://archive.org/26/items/Omnibus45/01OsborneTheartofuncertainty.pdf</t>
  </si>
  <si>
    <t>Blanshard, A. and Shahabudin, K.</t>
  </si>
  <si>
    <t>Hercules - the movie star</t>
  </si>
  <si>
    <t>Hercules</t>
  </si>
  <si>
    <t>https://archive.org/26/items/Omnibus45/02BlanshardandShahabudinHercules.pdf</t>
  </si>
  <si>
    <t>Hebron, M.</t>
  </si>
  <si>
    <t>Carved in stone</t>
  </si>
  <si>
    <t>Epigraphy</t>
  </si>
  <si>
    <t>https://archive.org/26/items/Omnibus45/03HebronCarvedinStone.pdf</t>
  </si>
  <si>
    <t>Geach, J.E.M.</t>
  </si>
  <si>
    <t>An old man remembers: Evander's farewell to Pallas in the Aeneid</t>
  </si>
  <si>
    <t>https://archive.org/26/items/Omnibus45/04GeachEvanderPallas.pdf</t>
  </si>
  <si>
    <t>Ash, R.</t>
  </si>
  <si>
    <t>Julius Civilis: the enemy within</t>
  </si>
  <si>
    <t>https://archive.org/26/items/Omnibus45/05AshJuliusCivilis.pdf</t>
  </si>
  <si>
    <t>Rimell, V.</t>
  </si>
  <si>
    <t>Stolen thunder' : Storms in Latin literature</t>
  </si>
  <si>
    <t>Virgil; Ovid</t>
  </si>
  <si>
    <t>https://archive.org/26/items/Omnibus45/06RimellStorms.pdf</t>
  </si>
  <si>
    <t>Spivey, N.</t>
  </si>
  <si>
    <t>The Cambridge Cast Gallery</t>
  </si>
  <si>
    <t>Roman Art &amp; Archaeology; Greek Art &amp; Archaeology; Reception of the Ancient World</t>
  </si>
  <si>
    <t>Casts</t>
  </si>
  <si>
    <t>https://archive.org/26/items/Omnibus45/07SpiveyCambridgeCastGallery.pdf</t>
  </si>
  <si>
    <t>Reinventing Troy</t>
  </si>
  <si>
    <t>https://archive.org/26/items/Omnibus45/08HauboldReinventingTroy.pdf</t>
  </si>
  <si>
    <t>Ostia, Rome, and the world</t>
  </si>
  <si>
    <t>Ostia; City of Rome</t>
  </si>
  <si>
    <t>https://archive.org/26/items/Omnibus45/09CooleyOstia.pdf</t>
  </si>
  <si>
    <t>Lorenz, K.</t>
  </si>
  <si>
    <t>Picture This! The House of Meleager at Pompeii</t>
  </si>
  <si>
    <t>Pompeii; Art</t>
  </si>
  <si>
    <t>https://archive.org/26/items/Omnibus45/10LorenzHouseofMeleager.pdf</t>
  </si>
  <si>
    <t>Omitowoju, R.</t>
  </si>
  <si>
    <t>The Women of Athens</t>
  </si>
  <si>
    <t>Women</t>
  </si>
  <si>
    <t>https://archive.org/26/items/Omnibus45/11OmitowojuWomenofAthens.pdf</t>
  </si>
  <si>
    <t>Konig, J.</t>
  </si>
  <si>
    <t>Of myths and men: the ancient Olympics</t>
  </si>
  <si>
    <t>https://archive.org/26/items/Omnibus45/12KonigAncientOlympics.pdf</t>
  </si>
  <si>
    <t>Wilde, O.</t>
  </si>
  <si>
    <t>Nausicaa, authoress of the Odyssey</t>
  </si>
  <si>
    <t>https://archive.org/26/items/Omnibus45/13WildeNausicaa.pdf</t>
  </si>
  <si>
    <t>Barker, El.</t>
  </si>
  <si>
    <t>What crisis? Political dissent in the Iliad</t>
  </si>
  <si>
    <t>https://archive.org/17/items/Omnibus46/01BarkerPoliticalDissent.pdf</t>
  </si>
  <si>
    <t>Performance disasters in the Athenian Theatre</t>
  </si>
  <si>
    <t>https://archive.org/17/items/Omnibus46/02DavidsonAthenianTheatre.pdf</t>
  </si>
  <si>
    <t>Sophocles' Philoctetes: The cure on Lemnos</t>
  </si>
  <si>
    <t>https://archive.org/17/items/Omnibus46/03MorwardSophoclesPhiloctetes.pdf</t>
  </si>
  <si>
    <t>Petsalis-Diomidis, A.</t>
  </si>
  <si>
    <t>Classics and Politics</t>
  </si>
  <si>
    <t>https://archive.org/17/items/Omnibus46/04Petsalis-DiomidisClassicsandPolitics.pdf</t>
  </si>
  <si>
    <t>Bryant-Davies, R.</t>
  </si>
  <si>
    <t>Classical and Post-Colonial Tragedy: Euripides' and Wole Soyinka's Bacchae</t>
  </si>
  <si>
    <t>https://archive.org/17/items/Omnibus46/05Bryant-DaviesClassicalandPostcolonialTragedy.pdf</t>
  </si>
  <si>
    <t>Lyne, O.</t>
  </si>
  <si>
    <t>Unsung heroes in Aeneid 12</t>
  </si>
  <si>
    <t>https://archive.org/17/items/Omnibus46/06LyneAeneid12.pdf</t>
  </si>
  <si>
    <t>Bedroom Farce</t>
  </si>
  <si>
    <t>Greek Literature; Roman Literature; Reception of the Ancient World</t>
  </si>
  <si>
    <t>Homer; Ovid; Art; Mythology</t>
  </si>
  <si>
    <t>https://archive.org/17/items/Omnibus46/07SparkesBedroomFarce.pdf</t>
  </si>
  <si>
    <t>Fancing meeting you here! Aegeus and Medea in Euripides' Medea</t>
  </si>
  <si>
    <t>https://archive.org/17/items/Omnibus46/08MossmanAegeusandMedea.pdf</t>
  </si>
  <si>
    <t>Whitmarsh, T.</t>
  </si>
  <si>
    <t>Harry Potter and the teaching of Classics</t>
  </si>
  <si>
    <t>Harry Potter</t>
  </si>
  <si>
    <t>https://archive.org/17/items/Omnibus46/09WhitmarshHarryPotter.pdf</t>
  </si>
  <si>
    <t>Hales, S.</t>
  </si>
  <si>
    <t>The Crystal Palace - the Sydenham Strip</t>
  </si>
  <si>
    <t>Crystal Palace</t>
  </si>
  <si>
    <t>https://archive.org/17/items/Omnibus46/10HalesTheCrystalPalace.pdf</t>
  </si>
  <si>
    <t>How to win friends and influence people</t>
  </si>
  <si>
    <t>https://archive.org/17/items/Omnibus46/11OsborneHowtoWinFriendsandInfluencePeople%20.pdf</t>
  </si>
  <si>
    <t>Paintin, I.</t>
  </si>
  <si>
    <t>The politics of the Augustan building programme</t>
  </si>
  <si>
    <t>City of Rome; Augustus; Politics; Urbanism</t>
  </si>
  <si>
    <t>https://archive.org/17/items/Omnibus46/12PaintinAugustanBuildingProgramme.pdf</t>
  </si>
  <si>
    <t>What makes a tyrant?</t>
  </si>
  <si>
    <t>Politics; Democracy</t>
  </si>
  <si>
    <t>https://archive.org/17/items/Omnibus46/13HarrisonTyrant.pdf</t>
  </si>
  <si>
    <t>Nicholls, M.</t>
  </si>
  <si>
    <t>Public libraries in the Roman world</t>
  </si>
  <si>
    <t>Libraries</t>
  </si>
  <si>
    <t>https://archive.org/5/items/Omnibus47/01NichollsPublicLibraries.pdf</t>
  </si>
  <si>
    <t>Nixon, L. and Pullman, P.</t>
  </si>
  <si>
    <t>Lucia Nixon interviews Philip Pullman</t>
  </si>
  <si>
    <t>Interview</t>
  </si>
  <si>
    <t>https://archive.org/5/items/Omnibus47/02PhilipPullman.pdf</t>
  </si>
  <si>
    <t>Herbert, W.N. and Osborne, R.</t>
  </si>
  <si>
    <t>Thersites and Odysseus</t>
  </si>
  <si>
    <t>https://archive.org/5/items/Omnibus47/03HerbertandOsborneThersitesandOdysseus.pdf</t>
  </si>
  <si>
    <t>Mitchell, L.</t>
  </si>
  <si>
    <t>Like father like son: Philip II and Macedonian thuggery</t>
  </si>
  <si>
    <t>Macedonia; Philip II</t>
  </si>
  <si>
    <t>https://archive.org/5/items/Omnibus47/04MitchellPhilipII.pdf</t>
  </si>
  <si>
    <t>Burnand, C.</t>
  </si>
  <si>
    <t>Cicero the advocate: court-room metamorphosis</t>
  </si>
  <si>
    <t>https://archive.org/5/items/Omnibus47/05BurnandCicero.pdf</t>
  </si>
  <si>
    <t>Paul in Athens: Christianity in a Classical context</t>
  </si>
  <si>
    <t>https://archive.org/5/items/Omnibus47/06MorganPaulinAthens.pdf</t>
  </si>
  <si>
    <t>Wright, M.</t>
  </si>
  <si>
    <t>Phaedra's suicide note</t>
  </si>
  <si>
    <t>https://archive.org/5/items/Omnibus47/07WrightPhaedra.pdf</t>
  </si>
  <si>
    <t>Coltman, V.</t>
  </si>
  <si>
    <t>Digging for the king? Early excavations in the Bay of Naples</t>
  </si>
  <si>
    <t xml:space="preserve">Roman Art &amp; Archaeology; Reception of the Ancient World </t>
  </si>
  <si>
    <t>Pompeii; Herculaneum; Archaeology</t>
  </si>
  <si>
    <t>https://archive.org/5/items/Omnibus47/08ColtmanExcavationsBayofNaples.pdf</t>
  </si>
  <si>
    <t>Truly, madly, deeply: the ghostly love of Ceyx and Alcyone</t>
  </si>
  <si>
    <t>Ovid; Metamorphoses</t>
  </si>
  <si>
    <t>https://archive.org/5/items/Omnibus47/09CowanCeyxandAlcyone.pdf</t>
  </si>
  <si>
    <t>War and peace in the Iliad and Michael Longley</t>
  </si>
  <si>
    <t>https://archive.org/5/items/Omnibus47/10TaplinliadMichaelLongley.pdf</t>
  </si>
  <si>
    <t>Millett, M.</t>
  </si>
  <si>
    <t>Discovering Roman towns in Italy</t>
  </si>
  <si>
    <t>Urbanism; Archaeology</t>
  </si>
  <si>
    <t>https://archive.org/5/items/Omnibus47/11MillettRomanTownsItaly.pdf</t>
  </si>
  <si>
    <t>Paul, J.</t>
  </si>
  <si>
    <t>Homer goes to Hollywood</t>
  </si>
  <si>
    <t>Homer; Iliad; Troy</t>
  </si>
  <si>
    <t>https://archive.org/5/items/Omnibus47/12PaulHomerHollywood.pdf</t>
  </si>
  <si>
    <t>Michelakis, P.</t>
  </si>
  <si>
    <t>An Achilles for the new Millenium</t>
  </si>
  <si>
    <t>Achilles</t>
  </si>
  <si>
    <t>https://archive.org/1/items/Omnibus48/01MichelakisAchillesNewMillennium.pdf</t>
  </si>
  <si>
    <t>Tipping, B.</t>
  </si>
  <si>
    <t>Roman v Carthage: an epic enmity</t>
  </si>
  <si>
    <t>Aeneid; Virgil; Silius Italicus</t>
  </si>
  <si>
    <t>https://archive.org/1/items/Omnibus48/02TippingRomevCarthage.pdf</t>
  </si>
  <si>
    <t>Miles, R.</t>
  </si>
  <si>
    <t>Ancient Olympics, modern myths</t>
  </si>
  <si>
    <t>https://archive.org/1/items/Omnibus48/03MilesAncientOlympics.pdf</t>
  </si>
  <si>
    <t>At home with Nero</t>
  </si>
  <si>
    <t>Nero; City of Rome; Domus Aurea</t>
  </si>
  <si>
    <t>https://archive.org/1/items/Omnibus48/04VoutNero.pdf</t>
  </si>
  <si>
    <t>Scullion, S.</t>
  </si>
  <si>
    <t>Pentheus in the Bacchae: puritan or prurient</t>
  </si>
  <si>
    <t>https://archive.org/1/items/Omnibus48/05ScullionPenthesBacchae.pdf</t>
  </si>
  <si>
    <t>Harris, R.</t>
  </si>
  <si>
    <t>Pompeii; Interview</t>
  </si>
  <si>
    <t>https://archive.org/1/items/Omnibus48/06HarrisPompeii.pdf</t>
  </si>
  <si>
    <t>Fanthorpe, U.A. and P. Murray</t>
  </si>
  <si>
    <t>Priam encounters Ulyssess</t>
  </si>
  <si>
    <t>https://archive.org/1/items/Omnibus48/07FanthorpeandMurrayPriamAchilles.pdf</t>
  </si>
  <si>
    <t>Powers, E.</t>
  </si>
  <si>
    <t>Why do heroes in epic poetry visit the Underworld?</t>
  </si>
  <si>
    <t>Homer; Odyssey; Virgil; Aeneid</t>
  </si>
  <si>
    <t>https://archive.org/1/items/Omnibus48/08PowersEpicPoetryUnderworld.pdf</t>
  </si>
  <si>
    <t>Smith, A.</t>
  </si>
  <si>
    <t>The strife of cups': Greek vases at the symposion</t>
  </si>
  <si>
    <t>https://archive.org/1/items/Omnibus48/09SmithVasesSymposion.pdf</t>
  </si>
  <si>
    <t>Swaddling, J.</t>
  </si>
  <si>
    <t>What didn't the Etruscans do for us?</t>
  </si>
  <si>
    <t>https://archive.org/1/items/Omnibus48/10SwaddlingEtruscans.pdf</t>
  </si>
  <si>
    <t>Presocratic Philosophy: a versy short introduction</t>
  </si>
  <si>
    <t>https://archive.org/1/items/Omnibus48/12OsbornePresocraticPhilosophy.pdf</t>
  </si>
  <si>
    <t>Arms and the Hobbit: J.R.R. Tolkien's Lord of the Rings and Classical Epic</t>
  </si>
  <si>
    <t>Tolkien; Homer; Virgil</t>
  </si>
  <si>
    <t>https://archive.org/1/items/Omnibus48/13GaleLordoftheRings.pdf</t>
  </si>
  <si>
    <t>Doyle, D.</t>
  </si>
  <si>
    <t>Waiting for Oedipus</t>
  </si>
  <si>
    <t>https://archive.org/1/items/Omnibus48/14DoyleOedipus.pdf</t>
  </si>
  <si>
    <t>Lane Fox, R.</t>
  </si>
  <si>
    <t>Advising on 'Alexander'</t>
  </si>
  <si>
    <t>Alexander the Great; Film</t>
  </si>
  <si>
    <t>https://archive.org/5/items/Omnibus49/01LaneFoxAlexander.pdf</t>
  </si>
  <si>
    <t>Probert, P. and Dickey, E.</t>
  </si>
  <si>
    <t>Giving Directions in Euripides' Hecuba</t>
  </si>
  <si>
    <t>https://archive.org/5/items/Omnibus49/02ProbertandDickeyHecuba.pdf</t>
  </si>
  <si>
    <t>The Romans and Us</t>
  </si>
  <si>
    <t>https://archive.org/5/items/Omnibus49/03HarrisRomansandUs.pdf</t>
  </si>
  <si>
    <t>Ascanius in the Aeneid</t>
  </si>
  <si>
    <t>https://archive.org/5/items/Omnibus49/04ArmstrongAscanius.pdf</t>
  </si>
  <si>
    <t>What if...?</t>
  </si>
  <si>
    <t>Roman History; Greek History; Reception of the Ancient World</t>
  </si>
  <si>
    <t>https://archive.org/5/items/Omnibus49/05MorleyWhatif.pdf</t>
  </si>
  <si>
    <t>Shahabudin, K.</t>
  </si>
  <si>
    <t>A man of large appetites': The Cyclops in popular culture</t>
  </si>
  <si>
    <t>Cyclops; Film</t>
  </si>
  <si>
    <t>https://archive.org/5/items/Omnibus49/06ShahabudinCyclops.pdf</t>
  </si>
  <si>
    <t>Platt, V.</t>
  </si>
  <si>
    <t>Fashion and the cutting-edge of Classics</t>
  </si>
  <si>
    <t>https://archive.org/5/items/Omnibus49/07PlattFashion.pdf</t>
  </si>
  <si>
    <t>Rogerson, A.</t>
  </si>
  <si>
    <t>Ascanius in Tartan</t>
  </si>
  <si>
    <t>https://archive.org/5/items/Omnibus49/08RogersonAscanius.pdf</t>
  </si>
  <si>
    <t>Potter, L.</t>
  </si>
  <si>
    <t>The education of Greece': Reading Pericles' Funerary Speech</t>
  </si>
  <si>
    <t>Pericles</t>
  </si>
  <si>
    <t>https://archive.org/5/items/Omnibus49/09PotterPericlesFuneralSpeech.pdf</t>
  </si>
  <si>
    <t>Crawley Quinn, J.</t>
  </si>
  <si>
    <t>Redefining Roman status: reading the tombs of freed slaves</t>
  </si>
  <si>
    <t>https://archive.org/5/items/Omnibus49/10CrawleyQuinnTombsFreedSlaves.pdf</t>
  </si>
  <si>
    <t>Donaghy, M. and Greenwood, E.</t>
  </si>
  <si>
    <t>On the walls of Troy</t>
  </si>
  <si>
    <t>https://archive.org/5/items/Omnibus49/11DonaghGreenwoodTroy.pdf</t>
  </si>
  <si>
    <t>Tragic Pain</t>
  </si>
  <si>
    <t>https://archive.org/5/items/Omnibus49/12BudelmannTragicPain.pdf</t>
  </si>
  <si>
    <t>Kelsey, K.</t>
  </si>
  <si>
    <t>A Magic Square for Plato</t>
  </si>
  <si>
    <t>Philosophy; Plato</t>
  </si>
  <si>
    <t>https://archive.org/5/items/Omnibus49/13KelseyPlato.pdf</t>
  </si>
  <si>
    <t>Thinking with the number 50</t>
  </si>
  <si>
    <t>https://archive.org/12/items/Omnibus50/01Cartledge50.pdf</t>
  </si>
  <si>
    <t>Classics without context: An exercise in ancient art</t>
  </si>
  <si>
    <t>https://archive.org/12/items/Omnibus50/02Voutancientart.pdf</t>
  </si>
  <si>
    <t>The complex Oedipus</t>
  </si>
  <si>
    <t>Oedipus; Sophocles; Gender</t>
  </si>
  <si>
    <t>https://archive.org/12/items/Omnibus50/03MoralesOedipus.pdf</t>
  </si>
  <si>
    <t>Significant gestures: Roman rhetoric and the body</t>
  </si>
  <si>
    <t>Oratory</t>
  </si>
  <si>
    <t>https://archive.org/12/items/Omnibus50/04WhitmarshRhetoric.pdf</t>
  </si>
  <si>
    <t xml:space="preserve">Price, S. </t>
  </si>
  <si>
    <t>Greek mythologies: time and place</t>
  </si>
  <si>
    <t>https://archive.org/12/items/Omnibus50/05PriceGreekMythologies.pdf</t>
  </si>
  <si>
    <t xml:space="preserve">Blanshard, A. </t>
  </si>
  <si>
    <t>Unearthing the riches of Thorikos</t>
  </si>
  <si>
    <t>Greek Art and Archaeology</t>
  </si>
  <si>
    <t>https://archive.org/12/items/Omnibus50/06BlanshardThorikos.pdf</t>
  </si>
  <si>
    <t>Power-dressing in ancient Greece</t>
  </si>
  <si>
    <t>Clothing; Vases; Statues</t>
  </si>
  <si>
    <t>https://archive.org/12/items/Omnibus50/07OsbornePowerdressing.pdf</t>
  </si>
  <si>
    <t>Clarke, K.</t>
  </si>
  <si>
    <t>Through the keyhole': love and literature in Pliny's life of letters</t>
  </si>
  <si>
    <t>Pliny; Gender</t>
  </si>
  <si>
    <t>https://archive.org/12/items/Omnibus50/08ClarkePliny.pdf</t>
  </si>
  <si>
    <t>Walker, R.</t>
  </si>
  <si>
    <t>Knowing Virtue</t>
  </si>
  <si>
    <t>Philosophy; Plato; Socrates</t>
  </si>
  <si>
    <t>https://archive.org/12/items/Omnibus50/09Walkervirtue.pdf</t>
  </si>
  <si>
    <t>Mezentius - the man you hate to love</t>
  </si>
  <si>
    <t>https://archive.org/12/items/Omnibus50/10CowanMezentius.pdf</t>
  </si>
  <si>
    <t>How not to bore your audience: Notes for tragic script writers</t>
  </si>
  <si>
    <t>Greek Drama; Tragedy</t>
  </si>
  <si>
    <t>https://archive.org/12/items/Omnibus50/11Easterlingtragicscriptwriters.pdf</t>
  </si>
  <si>
    <t>Seneca's imaginary friend?</t>
  </si>
  <si>
    <t>Seneca</t>
  </si>
  <si>
    <t>https://archive.org/12/items/Omnibus50/12EdwardsSeneca.pdf</t>
  </si>
  <si>
    <t>Homer the psychologist</t>
  </si>
  <si>
    <t>https://archive.org/12/items/Omnibus50/13ParkerHomer.pdf</t>
  </si>
  <si>
    <t>Abuse in Athenian Democracy</t>
  </si>
  <si>
    <t>Athens; Demosthenes; Oratory</t>
  </si>
  <si>
    <t>https://archive.org/6/items/Omnibus51/01HeskAtheniandemocracy.pdf</t>
  </si>
  <si>
    <t xml:space="preserve">Bradley, M. </t>
  </si>
  <si>
    <t>Roman sewers and the politics of cleanliness</t>
  </si>
  <si>
    <t>https://archive.org/6/items/Omnibus51/02BradleyRomansewers.pdf</t>
  </si>
  <si>
    <t>Graziosi, B. and C.A. Duffy</t>
  </si>
  <si>
    <t>Hector and Andromache</t>
  </si>
  <si>
    <t>https://archive.org/6/items/Omnibus51/03GraziosiHectorAndromache.pdf</t>
  </si>
  <si>
    <t>Chambers, S.</t>
  </si>
  <si>
    <t>Zenobia - Queen of the desert</t>
  </si>
  <si>
    <t>Zenobia</t>
  </si>
  <si>
    <t>https://archive.org/6/items/Omnibus51/04ChambersZenobia.pdf</t>
  </si>
  <si>
    <t>Preston, L.</t>
  </si>
  <si>
    <t>The 'Mycenaean' Civilization?</t>
  </si>
  <si>
    <t xml:space="preserve">Mycenae </t>
  </si>
  <si>
    <t>https:/archive.org/6/items/Omnibus51/05PrestonMycenaeancivilization.pdf</t>
  </si>
  <si>
    <t>Squire, M.</t>
  </si>
  <si>
    <t>Telling tales on Europa</t>
  </si>
  <si>
    <t>Roman Literature; Roman Art and Archaeology</t>
  </si>
  <si>
    <t>Ovid; Art</t>
  </si>
  <si>
    <t>https://archive.org/6/items/Omnibus51/06SquireEuropa.pdf</t>
  </si>
  <si>
    <t>Grisman, S.</t>
  </si>
  <si>
    <t>Tragic and real-life families</t>
  </si>
  <si>
    <t>https://archive.org/6/items/Omnibus51/07Grismanfamilies.pdf</t>
  </si>
  <si>
    <t>Fitzgerald, W.</t>
  </si>
  <si>
    <t>Freedom and Slavery in Martial 11.39</t>
  </si>
  <si>
    <t>Martial</t>
  </si>
  <si>
    <t>https://archive.org/6/items/Omnibus51/08FitzgeraldMartial.pdf</t>
  </si>
  <si>
    <t>Spencer, D.</t>
  </si>
  <si>
    <t>Locating Alexander (the Great)</t>
  </si>
  <si>
    <t>Alexander the Great</t>
  </si>
  <si>
    <t>https://archive.org/6/items/Omnibus51/09SpencerAlexander.pdf</t>
  </si>
  <si>
    <t>Hodgkinson, D.</t>
  </si>
  <si>
    <t>Horace Odes 1.3 and Vergil's Aeneid</t>
  </si>
  <si>
    <t>Horace; Virgil; Aeneid</t>
  </si>
  <si>
    <t>https://archive.org/6/items/Omnibus51/10HodgkinsonHorace.pdf</t>
  </si>
  <si>
    <t>Kelly, C.</t>
  </si>
  <si>
    <t>Displaying divinity: Emperor-worship in the Roman empire</t>
  </si>
  <si>
    <t>Imperial Cult</t>
  </si>
  <si>
    <t>https://archive.org/6/items/Omnibus51/11KellyEmperorworship.pdf</t>
  </si>
  <si>
    <t>Chaplin, J.D.</t>
  </si>
  <si>
    <t>Livy 30.12-16: Masinissa becomes a Roman</t>
  </si>
  <si>
    <t>https://archive.org/6/items/Omnibus51/12ChaplinLivy.pdf</t>
  </si>
  <si>
    <t>Looking at Trajan's Column: from imperial power to divine inspiration</t>
  </si>
  <si>
    <t>Trajan's Column</t>
  </si>
  <si>
    <t>https://archive.org/30/items/Omnibus52/01HughesTrajansColumn.pdf</t>
  </si>
  <si>
    <t>Hodkinson, S.</t>
  </si>
  <si>
    <t>Spartan militarism: a modern mirage?</t>
  </si>
  <si>
    <t>Sparta</t>
  </si>
  <si>
    <t>https://archive.org/30/items/Omnibus52/02HodkinsonSpartanmilitarism.pdf</t>
  </si>
  <si>
    <t>Ingleheart, J.</t>
  </si>
  <si>
    <t>Ovid's Error: Actaeon, sight, sex, and striptease</t>
  </si>
  <si>
    <t xml:space="preserve">Ovid </t>
  </si>
  <si>
    <t>https://archive.org/30/items/Omnibus52/03IngleheartOvid.pdf</t>
  </si>
  <si>
    <t>Kelly, A.</t>
  </si>
  <si>
    <t>Nausicaa: victim, helper, or temptress?</t>
  </si>
  <si>
    <t>https://archive.org/30/items/Omnibus52/04KellyNausicaa.pdf</t>
  </si>
  <si>
    <t>Grig, L.</t>
  </si>
  <si>
    <t>Constantine the Great: Rome's first Christian emperor?</t>
  </si>
  <si>
    <t>Constantine; Christianity</t>
  </si>
  <si>
    <t>https://archive.org/30/items/Omnibus52/05GrigConstantine.pdf</t>
  </si>
  <si>
    <t>Torrance, I.</t>
  </si>
  <si>
    <t>Men from Mars and Women from Mercury in Sophocles' Electra</t>
  </si>
  <si>
    <t>https://archive.org/30/items/Omnibus52/06TorranceElectra.pdf</t>
  </si>
  <si>
    <t xml:space="preserve">Cowan, E. </t>
  </si>
  <si>
    <t>Tacitus, Tiberius, and Augustus</t>
  </si>
  <si>
    <t>https://archive.org/30/items/Omnibus52/07CowanTacitus.pdf</t>
  </si>
  <si>
    <t>Rosenfelder, H.</t>
  </si>
  <si>
    <t>The Sirens' threatening song</t>
  </si>
  <si>
    <t>https://archive.org/30/items/Omnibus52/08RosenfelderSirens.pdf</t>
  </si>
  <si>
    <t>Repath, I.</t>
  </si>
  <si>
    <t>Making an ass of oneself: Apuleius' Metamorphosis</t>
  </si>
  <si>
    <t>Apuleius</t>
  </si>
  <si>
    <t>https://archive.org/30/items/Omnibus52/09RepathApuleius.pdf</t>
  </si>
  <si>
    <t>Adams, M.</t>
  </si>
  <si>
    <t>The thrill of Greek</t>
  </si>
  <si>
    <t>https://archive.org/30/items/Omnibus52/10AdamsthrillofGreek.pdf</t>
  </si>
  <si>
    <t>Kaizer, T.</t>
  </si>
  <si>
    <t>Mithras, or 'The Passion of the Bull-Slayer'</t>
  </si>
  <si>
    <t>https://archive.org/30/items/Omnibus52/11KaizerMithras.pdf</t>
  </si>
  <si>
    <t>Ritual and money in Aeschylus' Agamemnon</t>
  </si>
  <si>
    <t>Greek Drama; Aeschylus</t>
  </si>
  <si>
    <t>https://archive.org/30/items/Omnibus52/12SeafordAgamemnon.pdf</t>
  </si>
  <si>
    <t>Robson, J.</t>
  </si>
  <si>
    <t>Humour, translation, and Aristophanes' Wasps</t>
  </si>
  <si>
    <t>Greek Drama; Aristophanes; Translation; Humour</t>
  </si>
  <si>
    <t>https://archive.org/30/items/Omnibus52/13RobsonWasps.pdf</t>
  </si>
  <si>
    <t>Greek Homosexuality</t>
  </si>
  <si>
    <t>Sexuality</t>
  </si>
  <si>
    <t>https://archive.org/28/items/Omnibus53/01DavidsonGreekhomosexuality.pdf</t>
  </si>
  <si>
    <t>Gowers, E.</t>
  </si>
  <si>
    <t>Aeneas and the eleph(ants)</t>
  </si>
  <si>
    <t>https://archive.org/28/items/Omnibus53/02GowersAeneas.pdf</t>
  </si>
  <si>
    <t>Wootton, W.</t>
  </si>
  <si>
    <t>Watering down the past: the mosaics from Zeugma</t>
  </si>
  <si>
    <t>Archaeology; Mosaics; Turkey</t>
  </si>
  <si>
    <t>https://archive.org/28/items/Omnibus53/03WoottonZeugma.pdf</t>
  </si>
  <si>
    <t>Whitmarsh, T. and A. Horne</t>
  </si>
  <si>
    <t>What's so funny about Latin then, Alex</t>
  </si>
  <si>
    <t>https://archive.org/28/items/Omnibus53/04Latinfunny.pdf</t>
  </si>
  <si>
    <t>Allan, W.</t>
  </si>
  <si>
    <t>Wrath-kindled gentlemen': anger and disorder in Homeric society</t>
  </si>
  <si>
    <t>https://archive.org/28/items/Omnibus53/05AllanAngerHomericsociety.pdf</t>
  </si>
  <si>
    <t>Fotheringham, L.</t>
  </si>
  <si>
    <t>Cicero detective?</t>
  </si>
  <si>
    <t>https://archive.org/28/items/Omnibus53/06FotheringhamCicerodetective%EF%80%A5.pdf</t>
  </si>
  <si>
    <t>Was Roman fish sauce rotten?</t>
  </si>
  <si>
    <t>https://archive.org/28/items/Omnibus53/07GraingerRomanfishsauce.pdf</t>
  </si>
  <si>
    <t>Pranav, S.</t>
  </si>
  <si>
    <t>Are Greek historians biased in their presentation of the enemy?</t>
  </si>
  <si>
    <t>Herodotus; Historiography</t>
  </si>
  <si>
    <t>https://archive.org/28/items/Omnibus53/08SoodGreekhistoriansbiased.pdf</t>
  </si>
  <si>
    <t>Plato on the media</t>
  </si>
  <si>
    <t>Plato; Philosophy</t>
  </si>
  <si>
    <t>https://archive.org/28/items/Omnibus53/09SedleyPlato.pdf</t>
  </si>
  <si>
    <t>Raeburn, D.</t>
  </si>
  <si>
    <t>Heracles transformed: Ovid and Sophocles</t>
  </si>
  <si>
    <t>Ovid; Sophocles; Greek Drama</t>
  </si>
  <si>
    <t>https://archive.org/28/items/Omnibus53/10RaeburnOvidSophocles.pdf</t>
  </si>
  <si>
    <t>Hansen, M.</t>
  </si>
  <si>
    <t>Counting of votes, Athenian style</t>
  </si>
  <si>
    <t>https://archive.org/28/items/Omnibus53/11HansenCountingofvotes.pdf</t>
  </si>
  <si>
    <t>Turner, S.</t>
  </si>
  <si>
    <t>Grave issues in Classical Athens</t>
  </si>
  <si>
    <t>Art; Athens; Tombs</t>
  </si>
  <si>
    <t>https://archive.org/28/items/Omnibus53/12TurnerGraveissues.pdf</t>
  </si>
  <si>
    <t>Lively, G.</t>
  </si>
  <si>
    <t>Who's that girl? The case of Ovid's Corinna</t>
  </si>
  <si>
    <t>https://archive.org/5/items/Omnibus54/01LiveleyOvidCorinna.pdf</t>
  </si>
  <si>
    <t>Taylor, C.</t>
  </si>
  <si>
    <t>Setting history in stone</t>
  </si>
  <si>
    <t>Athens; Epigraphy</t>
  </si>
  <si>
    <t>https://archive.org/5/items/Omnibus54/02Taylorstone.pdf</t>
  </si>
  <si>
    <t>Armstrong, S.</t>
  </si>
  <si>
    <t>Blinding Polyphemus in the Aeneid</t>
  </si>
  <si>
    <t>https://archive.org/5/items/Omnibus54/03ArmstrongPolyphemusAeneid.pdf</t>
  </si>
  <si>
    <t>Roy, J.</t>
  </si>
  <si>
    <t>They ate what?</t>
  </si>
  <si>
    <t>https://archive.org/5/items/Omnibus54/04RoyTheyatewhat.pdf</t>
  </si>
  <si>
    <t>Morrison, A.</t>
  </si>
  <si>
    <t>Directed by Homer: The Iliad and the poetry of seeing</t>
  </si>
  <si>
    <t>https://archive.org/5/items/Omnibus54/05MorrisonIliad.pdf</t>
  </si>
  <si>
    <t>Bragg, E.</t>
  </si>
  <si>
    <t>Beyond the battlefield: Caesar on massacres, executions and mutilations</t>
  </si>
  <si>
    <t>https://archive.org/5/items/Omnibus54/06BraggCaesar.pdf</t>
  </si>
  <si>
    <t>Philippo, S.</t>
  </si>
  <si>
    <t>Such a song giving voice': musical effects in Greek tragedy</t>
  </si>
  <si>
    <t>https://archive.org/5/items/Omnibus54/07PhillippoGreektragedy.pdf</t>
  </si>
  <si>
    <t>Buckley, E.</t>
  </si>
  <si>
    <t>Arms and the man in Aeneid 12</t>
  </si>
  <si>
    <t xml:space="preserve">Roman Literature </t>
  </si>
  <si>
    <t>https://archive.org/5/items/Omnibus54/08BuckleyAeneid12.pdf</t>
  </si>
  <si>
    <t>Herodotus and Ethiopia: A journey to the ends of the earth</t>
  </si>
  <si>
    <t xml:space="preserve">Herodotus </t>
  </si>
  <si>
    <t>https://archive.org/5/items/Omnibus54/09RoodHerodotusEthiopia.pdf</t>
  </si>
  <si>
    <t>Funny clones: 'Greek' comedies on the Roman stage</t>
  </si>
  <si>
    <t>Roman Drama</t>
  </si>
  <si>
    <t>https://archive.org/5/items/Omnibus54/10%20LeighGreekcomediesRomanstage.pdf</t>
  </si>
  <si>
    <t>The family in Euripides' Bacchae</t>
  </si>
  <si>
    <t>https:/archive.org/5/items/Omnibus54/11HodgkinsonBacchae.pdf</t>
  </si>
  <si>
    <t>The powerlessness and the glory in Iliad 24</t>
  </si>
  <si>
    <t>https://archive.org/3/items/Omnibus55/01TaplinIliad24.pdf</t>
  </si>
  <si>
    <t>Becoming Roman, staying Gaulish...and taking heads: A spectacular new tombstone of a Roman auxiliary from Lancaster</t>
  </si>
  <si>
    <t>Roman Art and Archaeology</t>
  </si>
  <si>
    <t>https://archive.org/3/items/Omnibus55/02JamesLancaster.pdf</t>
  </si>
  <si>
    <t>Ni Mheallaigh, K.</t>
  </si>
  <si>
    <t>Tell me, Muse...story-telling in the Odyssey</t>
  </si>
  <si>
    <t>https://archive.org/3/items/Omnibus55/03MheallaighOdyssey.pdf</t>
  </si>
  <si>
    <t>Troy II: re-fighting and re-writing the Iliad in the Odyssey</t>
  </si>
  <si>
    <t>https://archive.org/3/items/Omnibus55/04CowanTroyII.pdf</t>
  </si>
  <si>
    <t>Ancient and modern: digital reconstruction of the Classical past</t>
  </si>
  <si>
    <t>Roman Art and Archaeology; Reception of the Ancient World</t>
  </si>
  <si>
    <t>Archaeology; City of Rome</t>
  </si>
  <si>
    <t>https://archive.org/3/items/Omnibus55/05NichollsDigitalreconstruction.pdf</t>
  </si>
  <si>
    <t>Philosophy as a preparation for death in Plato's Phaedo</t>
  </si>
  <si>
    <t>https://archive.org/3/items/Omnibus55/06WarrenPhaedo.pdf</t>
  </si>
  <si>
    <t>Why did Socrates have to die? Politics, philosophy, and drinking-parties in Xenophon</t>
  </si>
  <si>
    <t>Socrates; Xenophon, Athens</t>
  </si>
  <si>
    <t>https://archive.org/3/items/Omnibus55/07HeskXenophon.pdf</t>
  </si>
  <si>
    <t>Fox, M.</t>
  </si>
  <si>
    <t>Words and deeds: the power and weakness of Cicero's oratory</t>
  </si>
  <si>
    <t>https://archive.org/3/items/Omnibus55/08FoxCicerooratory.pdf</t>
  </si>
  <si>
    <t xml:space="preserve">Davidson, L. </t>
  </si>
  <si>
    <t>Ancient and modern: Democracy in Athens and Britain</t>
  </si>
  <si>
    <t>Reception of the Ancient World; Greek History</t>
  </si>
  <si>
    <t>https://archive.org/3/items/Omnibus55/09DavidsonAthensBritain.pdf</t>
  </si>
  <si>
    <t xml:space="preserve">Osborne, R. </t>
  </si>
  <si>
    <t>Polybius on Greece v. Rome</t>
  </si>
  <si>
    <t>Polybius; Historiography</t>
  </si>
  <si>
    <t>https://archive.org/3/items/Omnibus55/10OsbornePolybius.pdf</t>
  </si>
  <si>
    <t>Rutherford, R.</t>
  </si>
  <si>
    <t>Electra's Lament</t>
  </si>
  <si>
    <t>https://archive.org/3/items/Omnibus55/11RutherfordElectra.pdf</t>
  </si>
  <si>
    <t>Mee, C.</t>
  </si>
  <si>
    <t>Mycenaeans on the Bronze-Age world stage</t>
  </si>
  <si>
    <t>Mycenaeans</t>
  </si>
  <si>
    <t>https://archive.org/3/items/Omnibus55/12MeeMycenaeans.pdf</t>
  </si>
  <si>
    <t>Emperors and heroes at Aphrodisias</t>
  </si>
  <si>
    <t>Roman Art and Archaeology; Greek Art and Archaeology</t>
  </si>
  <si>
    <t>Aphrodisias</t>
  </si>
  <si>
    <t>https://archive.org/16/items/Omnibus56/01SmithAphrodisias.pdf</t>
  </si>
  <si>
    <t>Homer from the dump to the digital</t>
  </si>
  <si>
    <t>Homer; Papyrus</t>
  </si>
  <si>
    <t>https://archive.org/16/items/Omnibus56/02ParsonHomer.pdf</t>
  </si>
  <si>
    <t>Hooked on satire</t>
  </si>
  <si>
    <t>https://archive.org/16/items/Omnibus56/03Morgansatire.pdf</t>
  </si>
  <si>
    <t>Catenaccio, C.</t>
  </si>
  <si>
    <t>Theatre arts in 2008: Agamemnon at Oxford</t>
  </si>
  <si>
    <t>Greek Drama; Aeschylus; Modern Drama</t>
  </si>
  <si>
    <t>https://archive.org/16/items/Omnibus56/04CatenaccioAgamemnonOxford.pdf</t>
  </si>
  <si>
    <t>Terence, tender prostitutes, and kind mothers-in-law</t>
  </si>
  <si>
    <t>https://archive.org/16/items/Omnibus56/05PanayotakisTerence.pdf</t>
  </si>
  <si>
    <t>A touch of neoclassicism</t>
  </si>
  <si>
    <t>https://archive.org/16/items/Omnibus56/06Coltmanneoclassicism.pdf</t>
  </si>
  <si>
    <t>Higgins, C.</t>
  </si>
  <si>
    <t>Love lessons</t>
  </si>
  <si>
    <t>https://archive.org/16/items/Omnibus56/07HigginsLovelessons.pdf</t>
  </si>
  <si>
    <t>Famous lost words</t>
  </si>
  <si>
    <t>Lost works</t>
  </si>
  <si>
    <t>https://archive.org/16/items/Omnibus56/08WrightFamouslostwords.pdf</t>
  </si>
  <si>
    <t>Head to Head with Hadrian</t>
  </si>
  <si>
    <t>Hadrian</t>
  </si>
  <si>
    <t>https://archive.org/16/items/Omnibus56/09VoutHadrian.pdf</t>
  </si>
  <si>
    <t>Stewart, D.</t>
  </si>
  <si>
    <t>Looking beyond the Greek city</t>
  </si>
  <si>
    <t>Landscape archaeology</t>
  </si>
  <si>
    <t>https://archive.org/16/items/Omnibus56/10StewartGreekcity.pdf</t>
  </si>
  <si>
    <t>Colloquies and Vulgars</t>
  </si>
  <si>
    <t>Latin; Education</t>
  </si>
  <si>
    <t>https://archive.org/16/items/Omnibus56/11AdamsColloquies.pdf</t>
  </si>
  <si>
    <t>Greek tragedy and its audiences</t>
  </si>
  <si>
    <t>https://archive.org/4/items/Omnibus57/01HardwickGreektragedy.pdf</t>
  </si>
  <si>
    <t>Petrarch and the ghosts of the classical past</t>
  </si>
  <si>
    <t>Renaissance</t>
  </si>
  <si>
    <t>https://archive.org/4/items/Omnibus57/02HardiePetrarch.pdf</t>
  </si>
  <si>
    <t>Wallace, L.</t>
  </si>
  <si>
    <t>Who wore jewellery in Roman London?</t>
  </si>
  <si>
    <t>Roman Britain; Gender</t>
  </si>
  <si>
    <t>https://archive.org/4/items/Omnibus57/03WallaceRomanLondon.pdf</t>
  </si>
  <si>
    <t>Liddel, P.</t>
  </si>
  <si>
    <t>Athenian imperialism in the 5th century BC</t>
  </si>
  <si>
    <t>Athens; Epigraphy; Imperialism</t>
  </si>
  <si>
    <t>https://archive.org/4/items/Omnibus57/04LiddelAthenianimperialism.pdf</t>
  </si>
  <si>
    <t>Tatlow, R.</t>
  </si>
  <si>
    <t>Ovid's Metamorphoses metamorphosed</t>
  </si>
  <si>
    <t>Ovid</t>
  </si>
  <si>
    <t>https://archive.org/4/items/Omnibus57/05TatlowOvidMetamorphoses.pdf</t>
  </si>
  <si>
    <t>Cooley, M.</t>
  </si>
  <si>
    <t>When did Vesuvius erupt?</t>
  </si>
  <si>
    <t>https://archive.org/4/items/Omnibus57/06CooleyVesuvius.pdf</t>
  </si>
  <si>
    <t>Morris, C.</t>
  </si>
  <si>
    <t>Minoan women in control?</t>
  </si>
  <si>
    <t>Minoans</t>
  </si>
  <si>
    <t>https://archive.org/4/items/Omnibus57/07MorrisMinoanwomen.pdf</t>
  </si>
  <si>
    <t>Hiscock, M.</t>
  </si>
  <si>
    <t>Euripides and the lionessess</t>
  </si>
  <si>
    <t>https://archive.org/4/items/Omnibus57/08HiscockEuripides.pdf</t>
  </si>
  <si>
    <t>Pitcher, L.</t>
  </si>
  <si>
    <t>I am a number': Horace, Homer, and the walk-on in literature</t>
  </si>
  <si>
    <t>Horace</t>
  </si>
  <si>
    <t>https://archive.org/4/items/Omnibus57/09PitcherHoraceHomer.pdf</t>
  </si>
  <si>
    <t>Surprising Hedius Verus: How Roman Statues Worked</t>
  </si>
  <si>
    <t>https://archive.org/4/items/Omnibus57/10StewartRomanstatues.pdf</t>
  </si>
  <si>
    <t>Currie, B.</t>
  </si>
  <si>
    <t>Allusive tears in Homer's Iliad</t>
  </si>
  <si>
    <t>https://archive.org/4/items/Omnibus57/11CurrieAllusivetears.pdf</t>
  </si>
  <si>
    <t>Parkes, R.</t>
  </si>
  <si>
    <t>Deceipt, ignorance, and interpretation in Aeneid Book 4</t>
  </si>
  <si>
    <t>https://archive.org/4/items/Omnibus57/12ParkesAeneid4.pdf</t>
  </si>
  <si>
    <t>Classical mythology contorted</t>
  </si>
  <si>
    <t>https://archive.org/4/items/Omnibus57/13MoralesClassicalmythology.pdf</t>
  </si>
  <si>
    <t>The humour of the Odyssey</t>
  </si>
  <si>
    <t>https://archive.org/25/items/Omnibus58/01BowieOdyssey.pdf</t>
  </si>
  <si>
    <t>A good man in Africa: Aeneas arrives in Carthage</t>
  </si>
  <si>
    <t>https://archive.org/25/items/Omnibus58/02HarrisonAeneasCarthage.pdf</t>
  </si>
  <si>
    <t>Swift, L.</t>
  </si>
  <si>
    <t>The character of Achilles</t>
  </si>
  <si>
    <t>https://archive.org/25/items/Omnibus58/03SwiftAchilles.pdf</t>
  </si>
  <si>
    <t>Sharrock, A.</t>
  </si>
  <si>
    <t>Letting it all hang out (or not)</t>
  </si>
  <si>
    <t>https://archive.org/25/items/Omnibus58/04SharrockHangOut.pdf</t>
  </si>
  <si>
    <t>Scott, M.</t>
  </si>
  <si>
    <t>The mystery of the temple of Zeus at the sanctuary of Nemea</t>
  </si>
  <si>
    <t>https://archive.org/25/items/Omnibus58/05ScottNemea.pdf</t>
  </si>
  <si>
    <t>Anderson, R.</t>
  </si>
  <si>
    <t>To the victors the spoils: the cunning of Themistocles</t>
  </si>
  <si>
    <t>https://archive.org/25/items/Omnibus58/06AndersonThemistocles.pdf</t>
  </si>
  <si>
    <t>Conquering Greece: A Persian perspective</t>
  </si>
  <si>
    <t>https://archive.org/25/items/Omnibus58/07HauboldConqueringGreece.pdf</t>
  </si>
  <si>
    <t>Omnibus</t>
  </si>
  <si>
    <t>Omnibus interview Gail Trimble</t>
  </si>
  <si>
    <t>https://archive.org/25/items/Omnibus58/08GailTrimble.pdf</t>
  </si>
  <si>
    <t>Catullus 22: on (not) judging a book by its cover</t>
  </si>
  <si>
    <t>https://archive.org/25/items/Omnibus58/09GaleCatullus22.pdf</t>
  </si>
  <si>
    <t>Sommerstein, A.H.</t>
  </si>
  <si>
    <t>Tragic bits and pieces</t>
  </si>
  <si>
    <t>Greek Drama; Lost works</t>
  </si>
  <si>
    <t>https://archive.org/25/items/Omnibus58/10SommersteinTragicbit.pdf</t>
  </si>
  <si>
    <t>Dillon, J.</t>
  </si>
  <si>
    <t>Socratic sleights-of-hand in Plato's Republic</t>
  </si>
  <si>
    <t>https://archive.org/25/items/Omnibus58/11DillonPlatoRepublic.pdf</t>
  </si>
  <si>
    <t>Caesar, Alexander, and Pompey: the making of a dictator</t>
  </si>
  <si>
    <t>Julius Caesar; Alexander the Great; Pompey</t>
  </si>
  <si>
    <t>https://archive.org/25/items/Omnibus58/12SteelCaesarAlexanderPompey.pdf</t>
  </si>
  <si>
    <t>CSI Roman Syria: archaeology of ancient chemical warfare</t>
  </si>
  <si>
    <t>Archaeology; War; Syria</t>
  </si>
  <si>
    <t>https://archive.org/25/items/Omnibus58/13JamesCSIRomanSyria.pdf</t>
  </si>
  <si>
    <t>Doctor Cicero</t>
  </si>
  <si>
    <t>https://archive.org/25/items/Omnibus58/14MorwoodDoctorCicero.pdf</t>
  </si>
  <si>
    <t>Icarus as artwork</t>
  </si>
  <si>
    <t>https://archive.org/17/items/Omnibus59/01VoutIcarus.pdf</t>
  </si>
  <si>
    <t>Cairns, D.</t>
  </si>
  <si>
    <t>Self and society in the Iliad</t>
  </si>
  <si>
    <t>https://archive.org/17/items/Omnibus59/02CairnsIliad.pdf</t>
  </si>
  <si>
    <t>Thomas, O.</t>
  </si>
  <si>
    <t>Epic Meals</t>
  </si>
  <si>
    <t>Homer; Epic</t>
  </si>
  <si>
    <t>https://archive.org/17/items/Omnibus59/03ThomasEpicMeals.pdf</t>
  </si>
  <si>
    <t>Speller, E.</t>
  </si>
  <si>
    <t>The Spirit of Man': the classical hero in the Great War</t>
  </si>
  <si>
    <t>World War I</t>
  </si>
  <si>
    <t>https://archive.org/17/items/Omnibus59/04SpellerGreatWar.pdf</t>
  </si>
  <si>
    <t>Hobden, F.</t>
  </si>
  <si>
    <t>Did Euphiletus murder Eratosthenes?</t>
  </si>
  <si>
    <t>https://archive.org/17/items/Omnibus59/05HobdenEuphiletusErastosthenes.pdf</t>
  </si>
  <si>
    <t>Men in Skirts and brutal rebellion in ancient Greece</t>
  </si>
  <si>
    <t>War; Thebes; Athens</t>
  </si>
  <si>
    <t>https://archive.org/17/items/Omnibus59/06Scottrebellion.pdf</t>
  </si>
  <si>
    <t>Men in skirts' disrobed: narrative history and source criticism</t>
  </si>
  <si>
    <t>https://archive.org/17/items/Omnibus59/07WhitmarshNarrativehistory.pdf</t>
  </si>
  <si>
    <t>Silvermintz, D.</t>
  </si>
  <si>
    <t>Fighting in the marketplace: warriors as traders in the Iliad</t>
  </si>
  <si>
    <t>https://archive.org/17/items/Omnibus59/08SilvermintzWarriorsTradersIliad.pdf</t>
  </si>
  <si>
    <t>Whitton, C.</t>
  </si>
  <si>
    <t>Agrippina's last words (rpt.)</t>
  </si>
  <si>
    <t>https://archive.org/17/items/Omnibus59/09WhittonAgrippina.pdf</t>
  </si>
  <si>
    <t>Lomax, A.</t>
  </si>
  <si>
    <t>Cleon: an unscrupulous and vulgar rabble-rouser?</t>
  </si>
  <si>
    <t>https://archive.org/17/items/Omnibus59/10LomaxCleon.pdf</t>
  </si>
  <si>
    <t>Rodin and classical sculpture</t>
  </si>
  <si>
    <t>Sculpture</t>
  </si>
  <si>
    <t>https://archive.org/17/items/Omnibus59/11ChambersRodin.pdf</t>
  </si>
  <si>
    <t>Carter, D.</t>
  </si>
  <si>
    <t>Euripides and the power of persuasion</t>
  </si>
  <si>
    <t>https://archive.org/17/items/Omnibus59/12CarterEuripides.pdf</t>
  </si>
  <si>
    <t>Augustus' bath towel</t>
  </si>
  <si>
    <t>Augustus; Clothing</t>
  </si>
  <si>
    <t>https://archive.org/4/items/Omnibus60/01OsborneAugustus.pdf</t>
  </si>
  <si>
    <t>Penelope to Arachne: the stories weaving women tell</t>
  </si>
  <si>
    <t>Women; Ovid; Homer</t>
  </si>
  <si>
    <t>https://archive.org/4/items/Omnibus60/02MheallaighPenelopeArachne.pdf</t>
  </si>
  <si>
    <t>van der Blom, H.</t>
  </si>
  <si>
    <t>Study abroad: Cicero in Athens and Rhodes</t>
  </si>
  <si>
    <t>https://archive.org/4/items/Omnibus60/03vanderBlomCicero.pdf</t>
  </si>
  <si>
    <t xml:space="preserve">Probert, P.  </t>
  </si>
  <si>
    <t>Early Christianity and the Greek Language</t>
  </si>
  <si>
    <t>https://archive.org/4/items/Omnibus60/04ProbertChristianityGreek.pdf</t>
  </si>
  <si>
    <t>Storms of passion in the Aeneid</t>
  </si>
  <si>
    <t>https://archive.org/4/items/Omnibus60/05CowanStormsAeneid.pdf</t>
  </si>
  <si>
    <t>Good and bad comedy in Aristophanes' Clouds</t>
  </si>
  <si>
    <t>https://archive.org/4/items/Omnibus60/06RobsonAristophanesClouds.pdf</t>
  </si>
  <si>
    <t>Robinson, D.</t>
  </si>
  <si>
    <t>Diving in: bringing to light the lost cities of Egypt</t>
  </si>
  <si>
    <t>Archaeology; Egypt</t>
  </si>
  <si>
    <t>https://archive.org/4/items/Omnibus60/07RobinsonEgypt.pdf</t>
  </si>
  <si>
    <t>Beyond tragedy: Thucydides and the Sicilian Expedition</t>
  </si>
  <si>
    <t>Thucydides; Athens; Historiography</t>
  </si>
  <si>
    <t>https://archive.org/4/items/Omnibus60/08SeafordSicilianExpedition.pdf</t>
  </si>
  <si>
    <t>A visit to virtual pasts: the new museum in Ercolano</t>
  </si>
  <si>
    <t>Museums; Herculaneum</t>
  </si>
  <si>
    <t>https://archive.org/4/items/Omnibus60/09HalesErcolano.pdf</t>
  </si>
  <si>
    <t>Greed, grit, and grandeur: Roman civilization in the Victorian nursery</t>
  </si>
  <si>
    <t>https://archive.org/4/items/Omnibus60/10BradelyVictoriannursery.pdf</t>
  </si>
  <si>
    <t>Roman table-talk, Greek style</t>
  </si>
  <si>
    <t>https://archive.org/4/items/Omnibus60/11KonigRomantabletalk.pdf</t>
  </si>
  <si>
    <t>Divine and human in Euripides' Medea</t>
  </si>
  <si>
    <t>https://archive.org/14/items/Omnibus61/01HallMedea.pdf</t>
  </si>
  <si>
    <t>Peace at Rome? Placing Augustus' Ara Pacis in context(s)?</t>
  </si>
  <si>
    <t>City of Rome; Museums; Augustus</t>
  </si>
  <si>
    <t>https://archive.org/14/items/Omnibus61/02CooleyAraPacis.pdf</t>
  </si>
  <si>
    <t>Homer and the Ancient Near East - what's in a parallel?</t>
  </si>
  <si>
    <t>https://archive.org/14/items/Omnibus61/03KellyHomer.pdf</t>
  </si>
  <si>
    <t>Ellis, G.</t>
  </si>
  <si>
    <t>Courting controversy: Shakespeare's use of Ovid in Venus and Adonis</t>
  </si>
  <si>
    <t>Shakespeare; Ovid</t>
  </si>
  <si>
    <t>https://archive.org/14/items/Omnibus61/04EllisShakespeare.pdf</t>
  </si>
  <si>
    <t>Wisdom through ignorance: Meno meets Socrates</t>
  </si>
  <si>
    <t xml:space="preserve">Philosophy </t>
  </si>
  <si>
    <t>https://archive.org/14/items/Omnibus61/05SilvermintzSocrates.pdf</t>
  </si>
  <si>
    <t>Mac Gorain, F.</t>
  </si>
  <si>
    <t>To hell with Aeneas: looking backwards and forwards in Aeneid 6</t>
  </si>
  <si>
    <t>https://archive.org/14/items/Omnibus61/06MacGorainAeneid6.pdf</t>
  </si>
  <si>
    <t>Thonemann, P.</t>
  </si>
  <si>
    <t>Augustus and the women of Akmoneia</t>
  </si>
  <si>
    <t>Augustus; Epigraphy</t>
  </si>
  <si>
    <t>https://archive.org/14/items/Omnibus61/07ThonemannAugustus.pdf</t>
  </si>
  <si>
    <t>Theodorakopoulos, E.</t>
  </si>
  <si>
    <t>Catullus 63, a song of Attis for the Megalesia</t>
  </si>
  <si>
    <t>https://archive.org/14/items/Omnibus61/08TheodorakopoulosCatullus63.pdf</t>
  </si>
  <si>
    <t>Dancing like a maenad in the twentieth century</t>
  </si>
  <si>
    <t>Dance</t>
  </si>
  <si>
    <t>https://archive.org/14/items/Omnibus61/09MacintoshDancing.pdf</t>
  </si>
  <si>
    <t>Brooke, E.</t>
  </si>
  <si>
    <t>Cicero the consistent consul: saviour of the Republic</t>
  </si>
  <si>
    <t>https://archive.org/14/items/Omnibus61/10BrookeCicero.pdf</t>
  </si>
  <si>
    <t>Pretzler, M.</t>
  </si>
  <si>
    <t>Xenophon, son of Gryllus, in conversation with Maria Pretzler</t>
  </si>
  <si>
    <t>Xenophon; Interview</t>
  </si>
  <si>
    <t>https://archive.org/14/items/Omnibus61/11XenophonPretzler.pdf</t>
  </si>
  <si>
    <t>George Washington in Nude Pollie Panic': debating classical art in the USA</t>
  </si>
  <si>
    <t>https://archive.org/5/items/Omnibus62/01BlanshardUSA.pdf</t>
  </si>
  <si>
    <t>Sex and gender in Euripides' Hippolytus</t>
  </si>
  <si>
    <t>https://archive.org/5/items/Omnibus62/02MorwoodEuripides.pdf</t>
  </si>
  <si>
    <t>Rich, J.</t>
  </si>
  <si>
    <t>Permanent emergency? Augustus establishes his principate</t>
  </si>
  <si>
    <t>https://archive.org/5/items/Omnibus62/03RichAugustus.pdf</t>
  </si>
  <si>
    <t>Fowler, R.</t>
  </si>
  <si>
    <t>Herakles, the Kerkopes, and Archilochus</t>
  </si>
  <si>
    <t>Poetry; Mythology</t>
  </si>
  <si>
    <t>https://archive.org/5/items/Omnibus62/04FowlerHerakles.pdf</t>
  </si>
  <si>
    <t>Low, K.</t>
  </si>
  <si>
    <t>So how about we rise up at last?' Rebellion in Tacitus and contemporary France</t>
  </si>
  <si>
    <t>https://archive.org/5/items/Omnibus62/05LowTacitusFrance.pdf</t>
  </si>
  <si>
    <t>Dickey, E.</t>
  </si>
  <si>
    <t>Berlitz Latin for travellers: a Greek speaker goes to Rome</t>
  </si>
  <si>
    <t>Papyrus</t>
  </si>
  <si>
    <t>https://archive.org/5/items/Omnibus62/06DickeyBerlitzLatin.pdf</t>
  </si>
  <si>
    <t>O'Rourke, D.</t>
  </si>
  <si>
    <t>Deception and self-deception in Ovid's Amores</t>
  </si>
  <si>
    <t>https://archive.org/5/items/Omnibus62/07O'RourkeOvid.pdf</t>
  </si>
  <si>
    <t>The body of Christ</t>
  </si>
  <si>
    <t>https://archive.org/5/items/Omnibus62/08SquireChrist.pdf</t>
  </si>
  <si>
    <t>Finglass, P.</t>
  </si>
  <si>
    <t>Sophocles' Ajax and the vase-painters</t>
  </si>
  <si>
    <t>Greek Literature; Greek Art and Archaeology</t>
  </si>
  <si>
    <t>Greek Drama; Sophocles; Vases</t>
  </si>
  <si>
    <t>https://archive.org/5/items/Omnibus62/09FinglassSophocles.pdf</t>
  </si>
  <si>
    <t>Rihil, T.</t>
  </si>
  <si>
    <t>Ancient military technology</t>
  </si>
  <si>
    <t>War</t>
  </si>
  <si>
    <t>https://archive.org/5/items/Omnibus62/10Rihilmilitarytechnology.pdf</t>
  </si>
  <si>
    <t>Omnibus interviews novelist Meg Clothier</t>
  </si>
  <si>
    <t>https://archive.org/5/items/Omnibus62/11MegClothier.pdf</t>
  </si>
  <si>
    <t>Wiseman, P.</t>
  </si>
  <si>
    <t>Aeneas visits Greek Rome</t>
  </si>
  <si>
    <t>https://archive.org/34/items/Omnibus63/01WisemanAeneas.pdf</t>
  </si>
  <si>
    <t>The Odes of Pindar and the modern Olympic Games</t>
  </si>
  <si>
    <t>Reception of the Ancient Wolrd</t>
  </si>
  <si>
    <t>Olympics; Pindar</t>
  </si>
  <si>
    <t>https://archive.org/34/items/Omnibus63/02D'AngourPindar.pdf</t>
  </si>
  <si>
    <t>Toga novels and Victorian culture</t>
  </si>
  <si>
    <t>https://archive.org/34/items/Omnibus63/03GoldhillToganovels.pdf</t>
  </si>
  <si>
    <t>Mayer, R.</t>
  </si>
  <si>
    <t>Roman 'ruin-mindedness': the passion for preserving the grandeur of the past</t>
  </si>
  <si>
    <t>https://archive.org/34/items/Omnibus63/04MayerRomangrandeur.pdf</t>
  </si>
  <si>
    <t>Coleman, K.</t>
  </si>
  <si>
    <t>Feral attraction: animal 'stars' in the Roman arena</t>
  </si>
  <si>
    <t>https://archive.org/34/items/Omnibus63/05ColemanFeralattraction.pdf</t>
  </si>
  <si>
    <t>King, G. and M. Nicholls</t>
  </si>
  <si>
    <t>Txt like a Roman</t>
  </si>
  <si>
    <t>https://archive.org/34/items/Omnibus63/06KingandNichollsTxt.pdf</t>
  </si>
  <si>
    <t xml:space="preserve">Graziosi B. </t>
  </si>
  <si>
    <t>Thetis in Iliad 24</t>
  </si>
  <si>
    <t>https://archive.org/34/items/Omnibus63/07GraziosiThetis.pdf</t>
  </si>
  <si>
    <t>Putting Agrippina in her place: Tacitus and imperial women</t>
  </si>
  <si>
    <t>Tacitus; Women</t>
  </si>
  <si>
    <t>https://archive.org/34/items/Omnibus63/08EdwardsAgrippina.pdf</t>
  </si>
  <si>
    <t>Sophocles' Ajax: crises of war and heroism</t>
  </si>
  <si>
    <t xml:space="preserve">Greek Drama; Sophocles </t>
  </si>
  <si>
    <t>https://archive.org/34/items/Omnibus63/09EasterlingSophocles.pdf</t>
  </si>
  <si>
    <t>Moodey, E.</t>
  </si>
  <si>
    <t>Ovid's Metamorphoses: pornography or morality lesson?</t>
  </si>
  <si>
    <t>https://archive.org/34/items/Omnibus63/10MoodeyOvid.pdf</t>
  </si>
  <si>
    <t>Barbarians at the Gates</t>
  </si>
  <si>
    <t>Huns</t>
  </si>
  <si>
    <t>https://archive.org/34/items/Omnibus63/11KellyBarbarians.pdf</t>
  </si>
  <si>
    <t>Is 'all dark and comfortless' in Euripides' Trojan Women?</t>
  </si>
  <si>
    <t>https:/archive.org/25/items/Omnibus64/01TaplinEuripidesTrojanWomen%3f.pdf</t>
  </si>
  <si>
    <t>Kneebone, E.</t>
  </si>
  <si>
    <t>In Praise of the Unexpected</t>
  </si>
  <si>
    <t>Lucian</t>
  </si>
  <si>
    <t>https://archive.org/25/items/Omnibus64/02Kneeboneunexpected.pdf</t>
  </si>
  <si>
    <t>Kruschwitz, P. and E. Felice</t>
  </si>
  <si>
    <t>Youth language' in ancient Rome</t>
  </si>
  <si>
    <t>https://archive.org/25/items/Omnibus64/03Kruschwitzand%20FeliceYouthlanguage.pdf</t>
  </si>
  <si>
    <t>Salamis: the battle that saved western civilization?</t>
  </si>
  <si>
    <t>Persia; Herodotus</t>
  </si>
  <si>
    <t>https://archive.org/25/items/Omnibus64/04CartledgeSalamis.pdf</t>
  </si>
  <si>
    <t>Does Dido's curse work?</t>
  </si>
  <si>
    <t>https://archive.org/25/items/Omnibus64/05O'GormanDido.pdf</t>
  </si>
  <si>
    <t>Plato and marshmallows</t>
  </si>
  <si>
    <t>https://archive.org/25/items/Omnibus64/06WarrenPlato.pdf</t>
  </si>
  <si>
    <t>Audley-Miller, L.</t>
  </si>
  <si>
    <t>An empire of images</t>
  </si>
  <si>
    <t>Principate; Propaganda</t>
  </si>
  <si>
    <t>https://archive.org/25/items/Omnibus64/07Audley-Millerimages.pdf</t>
  </si>
  <si>
    <t>The Artemidorus Papyrus</t>
  </si>
  <si>
    <t>Papyrus; Lost works</t>
  </si>
  <si>
    <t>https://archive.org/25/items/Omnibus64/08SedleyArtemidorus.pdf</t>
  </si>
  <si>
    <t>Hatzimichali, M.</t>
  </si>
  <si>
    <t>Can excellence be taught? Sophists and their success in fifth-century Athens</t>
  </si>
  <si>
    <t>Philosophy; Athens</t>
  </si>
  <si>
    <t>https://archive.org/25/items/Omnibus64/09HatzimichaliSophists.pdf</t>
  </si>
  <si>
    <t>Mind-reading and character in Greek Tragedy</t>
  </si>
  <si>
    <t>https://archive.org/25/items/Omnibus64/10BudelmannGreektragedy.pdf</t>
  </si>
  <si>
    <t>The invention of Homer: a sculptural account</t>
  </si>
  <si>
    <t>Statues; Art</t>
  </si>
  <si>
    <t>https://archive.org/25/items/Omnibus64/11SpiveyHomer.pdf</t>
  </si>
  <si>
    <t>The lunatic fringe? The Moon in ancient thought and fiction</t>
  </si>
  <si>
    <t>Moon</t>
  </si>
  <si>
    <t>https://archive.org/25/items/Omnibus64/12MheallaighMoon.pdf</t>
  </si>
  <si>
    <t>Evading the inevitable: Sophocles' tragedy of fate</t>
  </si>
  <si>
    <t>https://archive.org/31/items/Omnibus65/01RutherfordSophocles.pdf</t>
  </si>
  <si>
    <t>Mantle, I.</t>
  </si>
  <si>
    <t>Women of the Bardo</t>
  </si>
  <si>
    <t>Women; Carthage</t>
  </si>
  <si>
    <t>https://archive.org/31/items/Omnibus65/02Mantle%20Bardo.pdf</t>
  </si>
  <si>
    <t>Petronius' Trimalchio: beast at the feast</t>
  </si>
  <si>
    <t>https://archive.org/31/items/Omnibus65/03RepathTrimalchio.pdf</t>
  </si>
  <si>
    <t>Low, P.</t>
  </si>
  <si>
    <t>War, death, and burial in Classical Sparta</t>
  </si>
  <si>
    <t>Sparta; War</t>
  </si>
  <si>
    <t>https://archive.org/31/items/Omnibus65/04Low%20Sparta.pdf</t>
  </si>
  <si>
    <t>Marshall, S.</t>
  </si>
  <si>
    <t>Love's young dream...or nightmare</t>
  </si>
  <si>
    <t>https://archive.org/31/items/Omnibus65/05MarshallLove.pdf</t>
  </si>
  <si>
    <t>Gibson, R.</t>
  </si>
  <si>
    <t>Pliny's Vesuvius: off the beaten track in the Bay of Naples</t>
  </si>
  <si>
    <t>Roman Art and Archaeology; Roman Literature</t>
  </si>
  <si>
    <t>Pompeii; Herculaneum; Pliny</t>
  </si>
  <si>
    <t>https://archive.org/31/items/Omnibus65/06GibsonPlinyVesuvius.pdf</t>
  </si>
  <si>
    <t>Nabney, E.R.</t>
  </si>
  <si>
    <t>Bread, circuses, and The Hunger Games</t>
  </si>
  <si>
    <t>Hunger Games</t>
  </si>
  <si>
    <t>https://archive.org/31/items/Omnibus65/07NabneyHungerGames.pdf</t>
  </si>
  <si>
    <t>Social climbers at Herculaneum</t>
  </si>
  <si>
    <t>Herculaneum; Slavery</t>
  </si>
  <si>
    <t>https://archive.org/31/items/Omnibus65/08CooleyHerculaneum.pdf</t>
  </si>
  <si>
    <t>Hermes in the half-light: Priam, Achilles, and the end of the Iliad</t>
  </si>
  <si>
    <t>https://archive.org/31/items/Omnibus65/09WhitmarshIliad.pdf</t>
  </si>
  <si>
    <t>Langley, J.</t>
  </si>
  <si>
    <t>On site at Silchester with Joanna Langley</t>
  </si>
  <si>
    <t>Archaeology; Roman Britain</t>
  </si>
  <si>
    <t>https://archive.org/31/items/Omnibus65/10Silchester.pdf</t>
  </si>
  <si>
    <t>Parr, R.</t>
  </si>
  <si>
    <t>Country life versus urban living in ancient Rome</t>
  </si>
  <si>
    <t>https://archive.org/31/items/Omnibus65/11ParrCountrylife.pdf</t>
  </si>
  <si>
    <t>Lavan, M.</t>
  </si>
  <si>
    <t>Tacitus on A.D. 64</t>
  </si>
  <si>
    <t>Tacitus; Historiography; Nero</t>
  </si>
  <si>
    <t>https://archive.org/31/items/Omnibus65/12LavanTacitus.pdf</t>
  </si>
  <si>
    <t>Barrow, R.</t>
  </si>
  <si>
    <t>Faithful unto death: picturing a Roman soldier in Victorian Britain</t>
  </si>
  <si>
    <t>Victorians; Pompeii</t>
  </si>
  <si>
    <t>https://archive.org/24/items/Omnibus66/01BarrowVictorianBritain.pdf</t>
  </si>
  <si>
    <t>Westwood, G.</t>
  </si>
  <si>
    <t>Demosthenes, inside and out</t>
  </si>
  <si>
    <t>Demosthenes; Athens</t>
  </si>
  <si>
    <t>https://archive.org/24/items/Omnibus66/02WestwoodDemosthenes.pdf</t>
  </si>
  <si>
    <t>Laying into Verres</t>
  </si>
  <si>
    <t>https://archive.org/24/items/Omnibus66/03PragVerres.pdf</t>
  </si>
  <si>
    <t>Greensmith, E.</t>
  </si>
  <si>
    <t>The Elle-iad: Female empowerment in the Iliad</t>
  </si>
  <si>
    <t>https://archive.org/24/items/Omnibus66/04GreensmithElle-iad.pdf</t>
  </si>
  <si>
    <t>Under the influence? Helen's drug from Homer to Omeros</t>
  </si>
  <si>
    <t>https://archive.org/24/items/Omnibus66/05ThomasHelen.pdf</t>
  </si>
  <si>
    <t>Hogg, D.</t>
  </si>
  <si>
    <t>Tibet sheds light on the mystery of Mycenae</t>
  </si>
  <si>
    <t>Mycenae</t>
  </si>
  <si>
    <t>https://archive.org/24/items/Omnibus66/06HoggTibet.pdf</t>
  </si>
  <si>
    <t>Lampe, H.</t>
  </si>
  <si>
    <t>Heroism ancient and modern</t>
  </si>
  <si>
    <t>Heroes; Television</t>
  </si>
  <si>
    <t>https://archive.org/24/items/Omnibus66/07LampeHeroism.pdf</t>
  </si>
  <si>
    <t>Iliad 24: Divine power and human responsibility</t>
  </si>
  <si>
    <t>https://archive.org/24/items/Omnibus66/08HodgkinsonIliad24.pdf</t>
  </si>
  <si>
    <t>Bryan, J.</t>
  </si>
  <si>
    <t>Socrates and Xenophon</t>
  </si>
  <si>
    <t>Philosophy; Socrates; Xenophon</t>
  </si>
  <si>
    <t>https://archive.org/24/items/Omnibus66/09BryanSocratesXenophon.pdf</t>
  </si>
  <si>
    <t>I think I'm alone now: abandoned women in epic</t>
  </si>
  <si>
    <t>Epic; Women</t>
  </si>
  <si>
    <t>https://archive.org/24/items/Omnibus66/10LovattAbandonedwomen.pdf</t>
  </si>
  <si>
    <t>Jackson, L.</t>
  </si>
  <si>
    <t>Euripides in the modern world</t>
  </si>
  <si>
    <t>Translation; Euripides; Modern Drama; Greek Drama</t>
  </si>
  <si>
    <t>https://archive.org/24/items/Omnibus66/11JacksonEuripides.pdf</t>
  </si>
  <si>
    <t>Walker, M.</t>
  </si>
  <si>
    <t>Learning to love later Latin</t>
  </si>
  <si>
    <t>https://archive.org/24/items/Omnibus66/12WalkerlaterLatin.pdf</t>
  </si>
  <si>
    <t>The glorious water-carrier: Stesichorus' Sack of Troy</t>
  </si>
  <si>
    <t>Troy; Lost works; Papyrus</t>
  </si>
  <si>
    <t>https://archive.org/11/items/Omnibus67/01FinglassSackofTroy.pdf</t>
  </si>
  <si>
    <t>Why read Propertius?</t>
  </si>
  <si>
    <t>Propertius</t>
  </si>
  <si>
    <t>https://archive.org/11/items/Omnibus67/02GruzelierPropertius.pdf</t>
  </si>
  <si>
    <t>Aston, E.</t>
  </si>
  <si>
    <t>The excellence of Thessalian horses</t>
  </si>
  <si>
    <t>Alexander the Great; Animals</t>
  </si>
  <si>
    <t>https://archive.org/11/items/Omnibus67/03AstonThessalianHorses.pdf</t>
  </si>
  <si>
    <t>Does political comedy ever change anything?</t>
  </si>
  <si>
    <t>https://archive.org/11/items/Omnibus67/04Carterpoliticalcomedy.pdf</t>
  </si>
  <si>
    <t>History and histrionics: staging Nero's reign</t>
  </si>
  <si>
    <t>Tacitus; Nero</t>
  </si>
  <si>
    <t>https://archive.org/11/items/Omnibus67/05ClarkeStagingNero.pdf</t>
  </si>
  <si>
    <t>What's in a cast collection?</t>
  </si>
  <si>
    <t>Casts; Museums</t>
  </si>
  <si>
    <t>https://archive.org/11/items/Omnibus67/06Turnercastcollection%3f.pdf</t>
  </si>
  <si>
    <t xml:space="preserve">Smith, R. </t>
  </si>
  <si>
    <t>Presenting the classical world in museums</t>
  </si>
  <si>
    <t>https://archive.org/11/items/Omnibus67/07Smithmuseums.pdf</t>
  </si>
  <si>
    <t>Arbabzadah, M.</t>
  </si>
  <si>
    <t>Curses, charms and magic in the ancient world</t>
  </si>
  <si>
    <t>Magic</t>
  </si>
  <si>
    <t>https://archive.org/11/items/Omnibus67/08ArbabzadahCurses.pdf</t>
  </si>
  <si>
    <t>Kruschwitz, P. and A. Cousins</t>
  </si>
  <si>
    <t>Communication disorders in the ancient world</t>
  </si>
  <si>
    <t>https://archive.org/11/items/Omnibus67/09KruschwitzCousinsCommunicationdisorders.pdf</t>
  </si>
  <si>
    <t>Kahn, N.</t>
  </si>
  <si>
    <t>Digging up the people of Roman Britain</t>
  </si>
  <si>
    <t>https://archive.org/11/items/Omnibus67/10KahnRomanBritain.pdf</t>
  </si>
  <si>
    <t>Imperium sine fine? Rome in Scotland</t>
  </si>
  <si>
    <t>https://archive.org/11/items/Omnibus67/11NichollsScotland.pdf</t>
  </si>
  <si>
    <t>Russell, A.</t>
  </si>
  <si>
    <t>Augustus, the Senate, and the city of Rome</t>
  </si>
  <si>
    <t>Augustus; City of Rome</t>
  </si>
  <si>
    <t>https://archive.org/9/items/Omnibus68/01RussellAugustus.pdf</t>
  </si>
  <si>
    <t>Willey, H.</t>
  </si>
  <si>
    <t>Sophocles' Antigone and not knowing what to do</t>
  </si>
  <si>
    <t>https://archive.org/9/items/Omnibus68/02WilleySophoclesAntigone.pdf</t>
  </si>
  <si>
    <t>Tempest, K.</t>
  </si>
  <si>
    <t>Cicero and the young Octavian</t>
  </si>
  <si>
    <t>Cicero; Augustus</t>
  </si>
  <si>
    <t>https://archive.org/9/items/Omnibus68/03TempestCiceroOctavian.pdf</t>
  </si>
  <si>
    <t>Classical sculpture in Victorian Britain</t>
  </si>
  <si>
    <t>Victorians; Statues</t>
  </si>
  <si>
    <t>https://archive.org/9/items/Omnibus68/04VoutVictorianBritain.pdf</t>
  </si>
  <si>
    <t>The problem with Nero': Gender and invective in Annals 15</t>
  </si>
  <si>
    <t>Tacitus; Nero; Gender</t>
  </si>
  <si>
    <t>https://archive.org/9/items/Omnibus68/05WhittonAnnals15.pdf</t>
  </si>
  <si>
    <t>Gods, mortals, and stories in the Medea</t>
  </si>
  <si>
    <t>https://archive.org/9/items/Omnibus68/06OmitowojuMedea.pdf</t>
  </si>
  <si>
    <t>Gloyn, E.</t>
  </si>
  <si>
    <t>Musonius Rufus and women's education</t>
  </si>
  <si>
    <t>Education; Women</t>
  </si>
  <si>
    <t>https://archive.org/9/items/Omnibus68/07GloynMusoniusRufus.pdf</t>
  </si>
  <si>
    <t>Miller, J.</t>
  </si>
  <si>
    <t>Rabbit, duck, or dabbit? The Odyssey's Dual Perspective</t>
  </si>
  <si>
    <t>https://archive.org/9/items/Omnibus68/08MillerOdyssey.pdf</t>
  </si>
  <si>
    <t>Roman globalization</t>
  </si>
  <si>
    <t>Principate; Imperialism</t>
  </si>
  <si>
    <t>https://archive.org/9/items/Omnibus68/09MorleyRomanGlobalization.pdf</t>
  </si>
  <si>
    <t>Hosty, M.</t>
  </si>
  <si>
    <t>Sing, M(o)use': animal wars in the ancient world</t>
  </si>
  <si>
    <t>Animals; Epic</t>
  </si>
  <si>
    <t>https://archive.org/9/items/Omnibus68/10HostyAnimalwars.pdf</t>
  </si>
  <si>
    <t>Thompson, K. and Z. Newby</t>
  </si>
  <si>
    <t>Dido and Aeneas in Roman Britain</t>
  </si>
  <si>
    <t>Roman Britain; Mosaics</t>
  </si>
  <si>
    <t>https://archive.org/1/items/Omnibus69/01ThompsonNewbyAeneasRomanBritain.pdf</t>
  </si>
  <si>
    <t>van Noorden, H.</t>
  </si>
  <si>
    <t>Long-range perspectives in the Iliad</t>
  </si>
  <si>
    <t>https://archive.org/1/items/Omnibus69/02VanNoordenIliad.pdf</t>
  </si>
  <si>
    <t>Tor, S.</t>
  </si>
  <si>
    <t>How Greek sceptics argued for and against the gods</t>
  </si>
  <si>
    <t>Sceptics</t>
  </si>
  <si>
    <t>https://archive.org/1/items/Omnibus69/03TorSceptics.pdf</t>
  </si>
  <si>
    <t>Langlands, R.</t>
  </si>
  <si>
    <t>Augustus and Livia: An extraordinary marriage</t>
  </si>
  <si>
    <t>https://archive.org/1/items/Omnibus69/04LanglandsAugustusLivia.pdf</t>
  </si>
  <si>
    <t>Luxury versus poverty? Herodotus' view of the Persian Wars</t>
  </si>
  <si>
    <t>Herodotus; Persia</t>
  </si>
  <si>
    <t>https://archive.org/1/items/Omnibus69/05Rood%20HerodotusPersianWars.pdf</t>
  </si>
  <si>
    <t>Galanakis, Y.</t>
  </si>
  <si>
    <t>Death and burial in the Mycenean world</t>
  </si>
  <si>
    <t>https://archive.org/1/items/Omnibus69/06GalanakisDeathMycenaeanworld.pdf</t>
  </si>
  <si>
    <t>Cahill, J.</t>
  </si>
  <si>
    <t>Arachne's tapestry and the spider's web of mythological art</t>
  </si>
  <si>
    <t>https://archive.org/1/items/Omnibus69/07Cahillmythologicalart.pdf</t>
  </si>
  <si>
    <t>Horky, P.S.</t>
  </si>
  <si>
    <t>Flying scholars and the rise of flatulence: the scientific fantasy of Aristophanes' Clouds</t>
  </si>
  <si>
    <t>https://archive.org/1/items/Omnibus69/08HorkyAristophanesClouds.pdf</t>
  </si>
  <si>
    <t>Did Roman government work?</t>
  </si>
  <si>
    <t>https://archive.org/1/items/Omnibus69/09SteeRomangovernment.pdf</t>
  </si>
  <si>
    <t>Hardie, J.</t>
  </si>
  <si>
    <t>All is not as it seems': Disguise in the Odyssey</t>
  </si>
  <si>
    <t>https://archive.org/1/items/Omnibus69/10HardieOdyssey.pdf</t>
  </si>
  <si>
    <t>Simon says...a response to Lysias 3</t>
  </si>
  <si>
    <t>Lysias</t>
  </si>
  <si>
    <t>https://archive.org/1/items/Omnibus69/11LaneFoxLysias3.pdf</t>
  </si>
  <si>
    <t>Gartland, S.</t>
  </si>
  <si>
    <t>Odysseus as bard in the Odyssey</t>
  </si>
  <si>
    <t>https://archive.org/8/items/Omnibus70/01GarlandOdysseus.pdf</t>
  </si>
  <si>
    <t>Houghton, L.</t>
  </si>
  <si>
    <t>A child is born: the enduring mystery of Virgil's fourth Eclogue</t>
  </si>
  <si>
    <t>https://archive.org/8/items/Omnibus70/02HoughtonVirgilEclogue.pdf</t>
  </si>
  <si>
    <t>Herodotus and the Persian Wars: memory, recrimination and the writing of history</t>
  </si>
  <si>
    <t>Herodotus; Persia; Historiography</t>
  </si>
  <si>
    <t>https://archive.org/8/items/Omnibus70/03ThomasHerodotusPersianWars.pdf</t>
  </si>
  <si>
    <t>Powell, J.</t>
  </si>
  <si>
    <t>THE BIG PAPER: the Latin text of the Magna Carta and what it means to us</t>
  </si>
  <si>
    <t>Latin; Magna Carta</t>
  </si>
  <si>
    <t>https://archive.org/8/items/Omnibus70/04PowellMagnaCarta.pdf</t>
  </si>
  <si>
    <t>Wyles, R.</t>
  </si>
  <si>
    <t>Aeschylus' taste for wicked women</t>
  </si>
  <si>
    <t>https://archive.org/8/items/Omnibus70/05WylesAeschylus.pdf</t>
  </si>
  <si>
    <t>Trimble, G.</t>
  </si>
  <si>
    <t>Depicting and describing (Bacchus and) Ariadne: Titian, ancient painting, and Catullus</t>
  </si>
  <si>
    <t>Art; Catullus</t>
  </si>
  <si>
    <t>https://archive.org/8/items/Omnibus70/06TrimbleTitianCatullus.pdf</t>
  </si>
  <si>
    <t>Pompeius and Herennia: a (sad) family tale from Roman Egypt</t>
  </si>
  <si>
    <t>Egypt; Papyrus</t>
  </si>
  <si>
    <t>https://archive.org/8/items/Omnibus70/07RathbonRomanEgypt.pdf</t>
  </si>
  <si>
    <t>Robinson, M.</t>
  </si>
  <si>
    <t>Reanimating Virgil's Aeneid</t>
  </si>
  <si>
    <t>https://archive.org/8/items/Omnibus70/08RobinsonAeneid.pdf</t>
  </si>
  <si>
    <t>Stevens, K.</t>
  </si>
  <si>
    <t>Alexander the Great and the substitute king</t>
  </si>
  <si>
    <t xml:space="preserve">Alexander the Great </t>
  </si>
  <si>
    <t>https://archive.org/8/items/Omnibus70/09StevensAlexander.pdf</t>
  </si>
  <si>
    <t>Ovid's Bacchae: a poetic metamorphosis</t>
  </si>
  <si>
    <t>https://archive.org/8/items/Omnibus70/10MacGorainOvidBacchae.pdf</t>
  </si>
  <si>
    <t>Thomas, E.</t>
  </si>
  <si>
    <t>The marvel of marble</t>
  </si>
  <si>
    <t>https://archive.org/8/items/Omnibus70/11Thomasmarble.pdf</t>
  </si>
  <si>
    <t>Theodicy in the Odyssey...and the Iliad</t>
  </si>
  <si>
    <t>Homer; Odyssey; Iliad</t>
  </si>
  <si>
    <t>https://archive.org/27/items/Omnibus71/01KellyTheodicy.pdf</t>
  </si>
  <si>
    <t>Pompey's your man! Cicero's De Imperio Gnaei Pompei</t>
  </si>
  <si>
    <t>Cicero; Pompey</t>
  </si>
  <si>
    <t>https://archive.org/27/items/Omnibus71/02vanderBlomPompeyCicero.pdf</t>
  </si>
  <si>
    <t>Tadmor-Palmyra: a unique civilization between East and West</t>
  </si>
  <si>
    <t>Syria; Palmyra; Zenobia</t>
  </si>
  <si>
    <t>https://archive.org/27/items/Omnibus71/03KaizerTadmorPalmyra.pdf</t>
  </si>
  <si>
    <t>Bexley, E.</t>
  </si>
  <si>
    <t>Revenge served hot: Seneca's Thyestes</t>
  </si>
  <si>
    <t>Seneca; Roman Drama</t>
  </si>
  <si>
    <t>https://archive.org/27/items/Omnibus71/04BexleyThyestes.pdf</t>
  </si>
  <si>
    <t>I'm not the person I used to be'</t>
  </si>
  <si>
    <t>Socrates; Plato; Greek Drama</t>
  </si>
  <si>
    <t>https://archive.org/27/items/Omnibus71/05SedleyPerson.pdf</t>
  </si>
  <si>
    <t>Thomas, C.</t>
  </si>
  <si>
    <t>What is the function of book 8 in Virgil's Aeneid?</t>
  </si>
  <si>
    <t>https://archive.org/27/items/Omnibus71/06ThomasAeneid%3f.pdf</t>
  </si>
  <si>
    <t>Thucydides: the universal historian?</t>
  </si>
  <si>
    <t>https://archive.org/27/items/Omnibus71/07MorleyThucydides.pdf</t>
  </si>
  <si>
    <t>Masseglia, J.</t>
  </si>
  <si>
    <t>The Lost Boys: did the Romans love their children?</t>
  </si>
  <si>
    <t>Childhood</t>
  </si>
  <si>
    <t>https://archive.org/27/items/Omnibus71/08MassegliaLostBoys.pdf</t>
  </si>
  <si>
    <t>Choral Connections</t>
  </si>
  <si>
    <t>https://archive.org/27/items/Omnibus71/09JacksonChoralconnections.pdf</t>
  </si>
  <si>
    <t>Drama lessons in Aristophanes' Frogs</t>
  </si>
  <si>
    <t>https://archive.org/27/items/Omnibus71/10RuffellAristophanes.pdf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</si>
</sst>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u/>
      <sz val="11"/>
      <color rgb="FF0563C1"/>
      <name val="Calibri"/>
    </font>
    <font>
      <sz val="11"/>
      <name val="Calibri"/>
    </font>
    <font>
      <u/>
      <sz val="11"/>
      <color rgb="FF000000"/>
      <name val="Calibri"/>
    </font>
    <font>
      <u/>
      <sz val="11"/>
      <color rgb="FF0000FF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0" fillId="0" borderId="0" xfId="0" applyFont="1"/>
    <xf numFmtId="0" fontId="2" fillId="0" borderId="0" xfId="0" applyFont="1" applyAlignment="1"/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83" Type="http://schemas.openxmlformats.org/officeDocument/2006/relationships/hyperlink" Target="https://archive.org/19/items/omnibus29/06WallaceGreece.pdf" TargetMode="External"/><Relationship Id="rId284" Type="http://schemas.openxmlformats.org/officeDocument/2006/relationships/hyperlink" Target="https://archive.org/19/items/omnibus29/07FinneganWine.pdf" TargetMode="External"/><Relationship Id="rId285" Type="http://schemas.openxmlformats.org/officeDocument/2006/relationships/hyperlink" Target="https://archive.org/19/items/omnibus29/08LewisCambridge.pdf" TargetMode="External"/><Relationship Id="rId286" Type="http://schemas.openxmlformats.org/officeDocument/2006/relationships/hyperlink" Target="https://archive.org/19/items/omnibus29/09Newsbites.pdf" TargetMode="External"/><Relationship Id="rId287" Type="http://schemas.openxmlformats.org/officeDocument/2006/relationships/hyperlink" Target="https://archive.org/4/items/omnibus30/01BeardHendersonArcadia.pdf" TargetMode="External"/><Relationship Id="rId288" Type="http://schemas.openxmlformats.org/officeDocument/2006/relationships/hyperlink" Target="https://archive.org/4/items/omnibus30/02MoralesEuripides.pdf" TargetMode="External"/><Relationship Id="rId289" Type="http://schemas.openxmlformats.org/officeDocument/2006/relationships/hyperlink" Target="https://archive.org/4/items/omnibus30/03NelisDido.pdf" TargetMode="External"/><Relationship Id="rId170" Type="http://schemas.openxmlformats.org/officeDocument/2006/relationships/hyperlink" Target="https://archive.org/21/items/omnibus19/07JenningsAthensEuston.pdf" TargetMode="External"/><Relationship Id="rId171" Type="http://schemas.openxmlformats.org/officeDocument/2006/relationships/hyperlink" Target="https://archive.org/21/items/omnibus19/08SilkClouds.pdf" TargetMode="External"/><Relationship Id="rId172" Type="http://schemas.openxmlformats.org/officeDocument/2006/relationships/hyperlink" Target="https://archive.org/21/items/omnibus19/09HassallBritain.pdf" TargetMode="External"/><Relationship Id="rId173" Type="http://schemas.openxmlformats.org/officeDocument/2006/relationships/hyperlink" Target="https://archive.org/21/items/omnibus19/10BurtonHadriansWall.pdf" TargetMode="External"/><Relationship Id="rId174" Type="http://schemas.openxmlformats.org/officeDocument/2006/relationships/hyperlink" Target="https://archive.org/27/items/omnibus20/01InstoneAthletics.pdf" TargetMode="External"/><Relationship Id="rId175" Type="http://schemas.openxmlformats.org/officeDocument/2006/relationships/hyperlink" Target="https://archive.org/27/items/omnibus20/02BrookeVirgil.pdf" TargetMode="External"/><Relationship Id="rId176" Type="http://schemas.openxmlformats.org/officeDocument/2006/relationships/hyperlink" Target="https://archive.org/27/items/omnibus20/03SidwellMickey.pdf" TargetMode="External"/><Relationship Id="rId177" Type="http://schemas.openxmlformats.org/officeDocument/2006/relationships/hyperlink" Target="https://archive.org/27/items/omnibus20/04KingHardy.pdf" TargetMode="External"/><Relationship Id="rId178" Type="http://schemas.openxmlformats.org/officeDocument/2006/relationships/hyperlink" Target="https://archive.org/27/items/omnibus20/05WestJokes.pdf" TargetMode="External"/><Relationship Id="rId179" Type="http://schemas.openxmlformats.org/officeDocument/2006/relationships/hyperlink" Target="https://archive.org/27/items/omnibus20/06Careychorus.pdf" TargetMode="External"/><Relationship Id="rId290" Type="http://schemas.openxmlformats.org/officeDocument/2006/relationships/hyperlink" Target="https://archive.org/4/items/omnibus30/04ParryHelen.pdf" TargetMode="External"/><Relationship Id="rId291" Type="http://schemas.openxmlformats.org/officeDocument/2006/relationships/hyperlink" Target="https://archive.org/4/items/omnibus30/05DaviesSarcophagi.pdf" TargetMode="External"/><Relationship Id="rId292" Type="http://schemas.openxmlformats.org/officeDocument/2006/relationships/hyperlink" Target="https://archive.org/4/items/omnibus30/06RowlandJesus.pdf" TargetMode="External"/><Relationship Id="rId293" Type="http://schemas.openxmlformats.org/officeDocument/2006/relationships/hyperlink" Target="https://archive.org/4/items/omnibus30/07MossmanDionysus.pdf" TargetMode="External"/><Relationship Id="rId294" Type="http://schemas.openxmlformats.org/officeDocument/2006/relationships/hyperlink" Target="https://archive.org/4/items/omnibus30/08EdwardsRome.pdf" TargetMode="External"/><Relationship Id="rId295" Type="http://schemas.openxmlformats.org/officeDocument/2006/relationships/hyperlink" Target="https://archive.org/4/items/omnibus30/09TaylorCatullus.pdf" TargetMode="External"/><Relationship Id="rId296" Type="http://schemas.openxmlformats.org/officeDocument/2006/relationships/hyperlink" Target="https://archive.org/4/items/omnibus30/10WestAeneas.pdf" TargetMode="External"/><Relationship Id="rId297" Type="http://schemas.openxmlformats.org/officeDocument/2006/relationships/hyperlink" Target="https://archive.org/4/items/omnibus30/11SedleyPhysics.pdf" TargetMode="External"/><Relationship Id="rId298" Type="http://schemas.openxmlformats.org/officeDocument/2006/relationships/hyperlink" Target="https://archive.org/34/items/omnibus31/01LeighAeneid.pdf" TargetMode="External"/><Relationship Id="rId299" Type="http://schemas.openxmlformats.org/officeDocument/2006/relationships/hyperlink" Target="https://archive.org/34/items/omnibus31/02RhodesSpartan.pdf" TargetMode="External"/><Relationship Id="rId180" Type="http://schemas.openxmlformats.org/officeDocument/2006/relationships/hyperlink" Target="https://archive.org/27/items/omnibus20/07Thersites.pdf" TargetMode="External"/><Relationship Id="rId181" Type="http://schemas.openxmlformats.org/officeDocument/2006/relationships/hyperlink" Target="https://archive.org/27/items/omnibus20/08WalbankPolybius.pdf" TargetMode="External"/><Relationship Id="rId182" Type="http://schemas.openxmlformats.org/officeDocument/2006/relationships/hyperlink" Target="https://archive.org/27/items/omnibus20/09WestIliad.pdf" TargetMode="External"/><Relationship Id="rId183" Type="http://schemas.openxmlformats.org/officeDocument/2006/relationships/hyperlink" Target="https://archive.org/27/items/omnibus20/10PragMidas.pdf" TargetMode="External"/><Relationship Id="rId184" Type="http://schemas.openxmlformats.org/officeDocument/2006/relationships/hyperlink" Target="https://archive.org/27/items/omnibus20/11LevickClaudius.pdf" TargetMode="External"/><Relationship Id="rId185" Type="http://schemas.openxmlformats.org/officeDocument/2006/relationships/hyperlink" Target="https://archive.org/27/items/omnibus20/12MackenzieSophists.pdf" TargetMode="External"/><Relationship Id="rId186" Type="http://schemas.openxmlformats.org/officeDocument/2006/relationships/hyperlink" Target="https://archive.org/5/items/omnibus21/01SparkesAmazons.pdf" TargetMode="External"/><Relationship Id="rId187" Type="http://schemas.openxmlformats.org/officeDocument/2006/relationships/hyperlink" Target="https://archive.org/5/items/omnibus21/02PowellLatin.pdf" TargetMode="External"/><Relationship Id="rId188" Type="http://schemas.openxmlformats.org/officeDocument/2006/relationships/hyperlink" Target="https://archive.org/5/items/omnibus21/03WalcottStrangers.pdf" TargetMode="External"/><Relationship Id="rId189" Type="http://schemas.openxmlformats.org/officeDocument/2006/relationships/hyperlink" Target="https://archive.org/5/items/omnibus21/04ReeveThought.pdf" TargetMode="External"/><Relationship Id="rId700" Type="http://schemas.openxmlformats.org/officeDocument/2006/relationships/hyperlink" Target="https://archive.org/24/items/Omnibus66/03PragVerres.pdf" TargetMode="External"/><Relationship Id="rId701" Type="http://schemas.openxmlformats.org/officeDocument/2006/relationships/hyperlink" Target="https://archive.org/24/items/Omnibus66/04GreensmithElle-iad.pdf" TargetMode="External"/><Relationship Id="rId702" Type="http://schemas.openxmlformats.org/officeDocument/2006/relationships/hyperlink" Target="https://archive.org/24/items/Omnibus66/05ThomasHelen.pdf" TargetMode="External"/><Relationship Id="rId703" Type="http://schemas.openxmlformats.org/officeDocument/2006/relationships/hyperlink" Target="https://archive.org/24/items/Omnibus66/06HoggTibet.pdf" TargetMode="External"/><Relationship Id="rId704" Type="http://schemas.openxmlformats.org/officeDocument/2006/relationships/hyperlink" Target="https://archive.org/24/items/Omnibus66/07LampeHeroism.pdf" TargetMode="External"/><Relationship Id="rId10" Type="http://schemas.openxmlformats.org/officeDocument/2006/relationships/hyperlink" Target="https://archive.org/6/items/omnibus02/02GouldMedea.pdf" TargetMode="External"/><Relationship Id="rId11" Type="http://schemas.openxmlformats.org/officeDocument/2006/relationships/hyperlink" Target="https://archive.org/6/items/omnibus02/03ThompsonContinuum.pdf" TargetMode="External"/><Relationship Id="rId12" Type="http://schemas.openxmlformats.org/officeDocument/2006/relationships/hyperlink" Target="https://archive.org/6/items/omnibus02/04Thersites.pdf" TargetMode="External"/><Relationship Id="rId190" Type="http://schemas.openxmlformats.org/officeDocument/2006/relationships/hyperlink" Target="https://archive.org/5/items/omnibus21/05HardieDido.pdf" TargetMode="External"/><Relationship Id="rId191" Type="http://schemas.openxmlformats.org/officeDocument/2006/relationships/hyperlink" Target="https://archive.org/5/items/omnibus21/06EvansEggcups.pdf" TargetMode="External"/><Relationship Id="rId192" Type="http://schemas.openxmlformats.org/officeDocument/2006/relationships/hyperlink" Target="https://archive.org/5/items/omnibus21/07LevickBimillenary.pdf" TargetMode="External"/><Relationship Id="rId193" Type="http://schemas.openxmlformats.org/officeDocument/2006/relationships/hyperlink" Target="https://archive.org/5/items/omnibus21/08HawleyAspasia.pdf" TargetMode="External"/><Relationship Id="rId194" Type="http://schemas.openxmlformats.org/officeDocument/2006/relationships/hyperlink" Target="https://archive.org/5/items/omnibus21/09Thersites.pdf" TargetMode="External"/><Relationship Id="rId195" Type="http://schemas.openxmlformats.org/officeDocument/2006/relationships/hyperlink" Target="https://archive.org/5/items/omnibus21/10WykeCleopatra.pdf" TargetMode="External"/><Relationship Id="rId196" Type="http://schemas.openxmlformats.org/officeDocument/2006/relationships/hyperlink" Target="https://archive.org/5/items/omnibus21/11LandelsArchimedes.pdf" TargetMode="External"/><Relationship Id="rId197" Type="http://schemas.openxmlformats.org/officeDocument/2006/relationships/hyperlink" Target="https://archive.org/31/items/omnibus22/01KustowThucydides.pdf" TargetMode="External"/><Relationship Id="rId198" Type="http://schemas.openxmlformats.org/officeDocument/2006/relationships/hyperlink" Target="https://archive.org/31/items/omnibus22/02RutherfordVirgil.pdf" TargetMode="External"/><Relationship Id="rId199" Type="http://schemas.openxmlformats.org/officeDocument/2006/relationships/hyperlink" Target="https://archive.org/31/items/omnibus22/03Thersites.pdf" TargetMode="External"/><Relationship Id="rId13" Type="http://schemas.openxmlformats.org/officeDocument/2006/relationships/hyperlink" Target="https://archive.org/6/items/omnibus02/05CartledgeEarthquakes.pdf" TargetMode="External"/><Relationship Id="rId14" Type="http://schemas.openxmlformats.org/officeDocument/2006/relationships/hyperlink" Target="https://archive.org/6/items/omnibus02/06RuddHorace.pdf" TargetMode="External"/><Relationship Id="rId15" Type="http://schemas.openxmlformats.org/officeDocument/2006/relationships/hyperlink" Target="https://archive.org/6/items/omnibus02/07%20Mike%20Brearley.pdf" TargetMode="External"/><Relationship Id="rId16" Type="http://schemas.openxmlformats.org/officeDocument/2006/relationships/hyperlink" Target="https://archive.org/6/items/omnibus02/08SeafordSatyr.pdf" TargetMode="External"/><Relationship Id="rId17" Type="http://schemas.openxmlformats.org/officeDocument/2006/relationships/hyperlink" Target="https://archive.org/34/items/omnibus03_201608/12%20Cameron%20Who%20Needs%20Liberating.pdf" TargetMode="External"/><Relationship Id="rId18" Type="http://schemas.openxmlformats.org/officeDocument/2006/relationships/hyperlink" Target="https://archive.org/34/items/omnibus03_201608/10%20Campbell%20Sappho's%20Call%20to%20Aphrodite.pdf" TargetMode="External"/><Relationship Id="rId19" Type="http://schemas.openxmlformats.org/officeDocument/2006/relationships/hyperlink" Target="https://archive.org/34/items/omnibus03_201608/04%20Du%20Quesney%20Dido%20and%20Aeneas.pdf" TargetMode="External"/><Relationship Id="rId705" Type="http://schemas.openxmlformats.org/officeDocument/2006/relationships/hyperlink" Target="https://archive.org/24/items/Omnibus66/08HodgkinsonIliad24.pdf" TargetMode="External"/><Relationship Id="rId706" Type="http://schemas.openxmlformats.org/officeDocument/2006/relationships/hyperlink" Target="https://archive.org/24/items/Omnibus66/09BryanSocratesXenophon.pdf" TargetMode="External"/><Relationship Id="rId707" Type="http://schemas.openxmlformats.org/officeDocument/2006/relationships/hyperlink" Target="https://archive.org/24/items/Omnibus66/10LovattAbandonedwomen.pdf" TargetMode="External"/><Relationship Id="rId708" Type="http://schemas.openxmlformats.org/officeDocument/2006/relationships/hyperlink" Target="https://archive.org/24/items/Omnibus66/11JacksonEuripides.pdf" TargetMode="External"/><Relationship Id="rId709" Type="http://schemas.openxmlformats.org/officeDocument/2006/relationships/hyperlink" Target="https://archive.org/24/items/Omnibus66/12WalkerlaterLatin.pdf" TargetMode="External"/><Relationship Id="rId710" Type="http://schemas.openxmlformats.org/officeDocument/2006/relationships/hyperlink" Target="https://archive.org/11/items/Omnibus67/01FinglassSackofTroy.pdf" TargetMode="External"/><Relationship Id="rId711" Type="http://schemas.openxmlformats.org/officeDocument/2006/relationships/hyperlink" Target="https://archive.org/11/items/Omnibus67/02GruzelierPropertius.pdf" TargetMode="External"/><Relationship Id="rId712" Type="http://schemas.openxmlformats.org/officeDocument/2006/relationships/hyperlink" Target="https://archive.org/11/items/Omnibus67/03AstonThessalianHorses.pdf" TargetMode="External"/><Relationship Id="rId713" Type="http://schemas.openxmlformats.org/officeDocument/2006/relationships/hyperlink" Target="https://archive.org/11/items/Omnibus67/04Carterpoliticalcomedy.pdf" TargetMode="External"/><Relationship Id="rId714" Type="http://schemas.openxmlformats.org/officeDocument/2006/relationships/hyperlink" Target="https://archive.org/11/items/Omnibus67/05ClarkeStagingNero.pdf" TargetMode="External"/><Relationship Id="rId20" Type="http://schemas.openxmlformats.org/officeDocument/2006/relationships/hyperlink" Target="https://archive.org/34/items/omnibus03_201608/09%20Hammond%20Royal%20Tombs%20Found%20in%20Macedonia.pdf" TargetMode="External"/><Relationship Id="rId21" Type="http://schemas.openxmlformats.org/officeDocument/2006/relationships/hyperlink" Target="https://archive.org/34/items/omnibus03_201608/01%20Hassall%20News%20from%20Roman%20Britain.pdf" TargetMode="External"/><Relationship Id="rId22" Type="http://schemas.openxmlformats.org/officeDocument/2006/relationships/hyperlink" Target="https://archive.org/34/items/omnibus03_201608/05%20Jones%20Virgil%20the%20Evangelist.pdf" TargetMode="External"/><Relationship Id="rId23" Type="http://schemas.openxmlformats.org/officeDocument/2006/relationships/hyperlink" Target="https://archive.org/34/items/omnibus03_201608/07%20Midgley%20Greek%20and%20Roman%20Toothache.pdf" TargetMode="External"/><Relationship Id="rId24" Type="http://schemas.openxmlformats.org/officeDocument/2006/relationships/hyperlink" Target="https://.archive.org/34/items/omnibus03_201608/11%20Mingay%20Aristotle%20and%20Mr%20Darcy.pdf" TargetMode="External"/><Relationship Id="rId25" Type="http://schemas.openxmlformats.org/officeDocument/2006/relationships/hyperlink" Target="https://archive.org/34/items/omnibus03_201608/03%20Murray%20The%20Oresteia%20in%20London.pdf" TargetMode="External"/><Relationship Id="rId26" Type="http://schemas.openxmlformats.org/officeDocument/2006/relationships/hyperlink" Target="https://archive.org/34/items/omnibus03_201608/13%20O'Neill%20The%20Classical%20Continuum%202%20-%20Architecture.pdf" TargetMode="External"/><Relationship Id="rId27" Type="http://schemas.openxmlformats.org/officeDocument/2006/relationships/hyperlink" Target="https://archive.org/34/items/omnibus03_201608/06%20Pattie%20Virgil%20across%202000%20Years.pdf" TargetMode="External"/><Relationship Id="rId28" Type="http://schemas.openxmlformats.org/officeDocument/2006/relationships/hyperlink" Target="https://archive.org/34/items/omnibus03_201608/02%20Segal%20Sex%20v%20Sport%20in%20Hippolytus.pdf" TargetMode="External"/><Relationship Id="rId29" Type="http://schemas.openxmlformats.org/officeDocument/2006/relationships/hyperlink" Target="https://archive.org/34/items/omnibus03_201608/08%20-%20Thersites.pdf" TargetMode="External"/><Relationship Id="rId715" Type="http://schemas.openxmlformats.org/officeDocument/2006/relationships/hyperlink" Target="https://archive.org/11/items/Omnibus67/06Turnercastcollection%3f.pdf" TargetMode="External"/><Relationship Id="rId716" Type="http://schemas.openxmlformats.org/officeDocument/2006/relationships/hyperlink" Target="https://archive.org/11/items/Omnibus67/07Smithmuseums.pdf" TargetMode="External"/><Relationship Id="rId717" Type="http://schemas.openxmlformats.org/officeDocument/2006/relationships/hyperlink" Target="https://archive.org/11/items/Omnibus67/08ArbabzadahCurses.pdf" TargetMode="External"/><Relationship Id="rId718" Type="http://schemas.openxmlformats.org/officeDocument/2006/relationships/hyperlink" Target="https://archive.org/11/items/Omnibus67/09KruschwitzCousinsCommunicationdisorders.pdf" TargetMode="External"/><Relationship Id="rId719" Type="http://schemas.openxmlformats.org/officeDocument/2006/relationships/hyperlink" Target="https://archive.org/11/items/Omnibus67/10KahnRomanBritain.pdf" TargetMode="External"/><Relationship Id="rId600" Type="http://schemas.openxmlformats.org/officeDocument/2006/relationships/hyperlink" Target="https://archive.org/4/items/Omnibus57/09PitcherHoraceHomer.pdf" TargetMode="External"/><Relationship Id="rId601" Type="http://schemas.openxmlformats.org/officeDocument/2006/relationships/hyperlink" Target="https://archive.org/4/items/Omnibus57/10StewartRomanstatues.pdf" TargetMode="External"/><Relationship Id="rId602" Type="http://schemas.openxmlformats.org/officeDocument/2006/relationships/hyperlink" Target="https://archive.org/4/items/Omnibus57/11CurrieAllusivetears.pdf" TargetMode="External"/><Relationship Id="rId603" Type="http://schemas.openxmlformats.org/officeDocument/2006/relationships/hyperlink" Target="https://archive.org/4/items/Omnibus57/12ParkesAeneid4.pdf" TargetMode="External"/><Relationship Id="rId604" Type="http://schemas.openxmlformats.org/officeDocument/2006/relationships/hyperlink" Target="https://archive.org/4/items/Omnibus57/13MoralesClassicalmythology.pdf" TargetMode="External"/><Relationship Id="rId605" Type="http://schemas.openxmlformats.org/officeDocument/2006/relationships/hyperlink" Target="https://archive.org/25/items/Omnibus58/01BowieOdyssey.pdf" TargetMode="External"/><Relationship Id="rId606" Type="http://schemas.openxmlformats.org/officeDocument/2006/relationships/hyperlink" Target="https://archive.org/25/items/Omnibus58/02HarrisonAeneasCarthage.pdf" TargetMode="External"/><Relationship Id="rId607" Type="http://schemas.openxmlformats.org/officeDocument/2006/relationships/hyperlink" Target="https://archive.org/25/items/Omnibus58/03SwiftAchilles.pdf" TargetMode="External"/><Relationship Id="rId608" Type="http://schemas.openxmlformats.org/officeDocument/2006/relationships/hyperlink" Target="https://archive.org/25/items/Omnibus58/04SharrockHangOut.pdf" TargetMode="External"/><Relationship Id="rId609" Type="http://schemas.openxmlformats.org/officeDocument/2006/relationships/hyperlink" Target="https://archive.org/25/items/Omnibus58/05ScottNemea.pdf" TargetMode="External"/><Relationship Id="rId720" Type="http://schemas.openxmlformats.org/officeDocument/2006/relationships/hyperlink" Target="https://archive.org/11/items/Omnibus67/11NichollsScotland.pdf" TargetMode="External"/><Relationship Id="rId721" Type="http://schemas.openxmlformats.org/officeDocument/2006/relationships/hyperlink" Target="https://archive.org/9/items/Omnibus68/01RussellAugustus.pdf" TargetMode="External"/><Relationship Id="rId722" Type="http://schemas.openxmlformats.org/officeDocument/2006/relationships/hyperlink" Target="https://archive.org/9/items/Omnibus68/02WilleySophoclesAntigone.pdf" TargetMode="External"/><Relationship Id="rId723" Type="http://schemas.openxmlformats.org/officeDocument/2006/relationships/hyperlink" Target="https://archive.org/9/items/Omnibus68/03TempestCiceroOctavian.pdf" TargetMode="External"/><Relationship Id="rId724" Type="http://schemas.openxmlformats.org/officeDocument/2006/relationships/hyperlink" Target="https://archive.org/9/items/Omnibus68/04VoutVictorianBritain.pdf" TargetMode="External"/><Relationship Id="rId30" Type="http://schemas.openxmlformats.org/officeDocument/2006/relationships/hyperlink" Target="https://iarchive.org/32/items/Omnibus04_201608/01%20Price%20Aphrodite's%20City%20in%20Turkey.pdf" TargetMode="External"/><Relationship Id="rId31" Type="http://schemas.openxmlformats.org/officeDocument/2006/relationships/hyperlink" Target="https://archive.org/32/items/Omnibus04_201608/02%20Glare%20Latin%20A-Z.pdf" TargetMode="External"/><Relationship Id="rId32" Type="http://schemas.openxmlformats.org/officeDocument/2006/relationships/hyperlink" Target="https://archive.org/32/items/Omnibus04_201608/03%20Wilson%20Pope%20and%20the%20Epic.pdf" TargetMode="External"/><Relationship Id="rId33" Type="http://schemas.openxmlformats.org/officeDocument/2006/relationships/hyperlink" Target="https://.archive.org/32/items/Omnibus04_201608/04%20Easterling%20Heracles%20at%20Cambridge.pdf" TargetMode="External"/><Relationship Id="rId34" Type="http://schemas.openxmlformats.org/officeDocument/2006/relationships/hyperlink" Target="https://archive.org/32/items/Omnibus04_201608/05%20Harrison%20The%20Oresteia%20in%20the%20Making.pdf" TargetMode="External"/><Relationship Id="rId35" Type="http://schemas.openxmlformats.org/officeDocument/2006/relationships/hyperlink" Target="https://archive.org/32/items/Omnibus04_201608/06%20Meiggs%20Forests%20and%20Fleets.pdf" TargetMode="External"/><Relationship Id="rId36" Type="http://schemas.openxmlformats.org/officeDocument/2006/relationships/hyperlink" Target="https://archive.org/32/items/Omnibus04_201608/07%20Jones%20Homer%20Entertains.pdf" TargetMode="External"/><Relationship Id="rId37" Type="http://schemas.openxmlformats.org/officeDocument/2006/relationships/hyperlink" Target="https://archive.org/32/items/Omnibus04_201608/08%20-%20Thersites.pdf" TargetMode="External"/><Relationship Id="rId38" Type="http://schemas.openxmlformats.org/officeDocument/2006/relationships/hyperlink" Target="https://archive.org/32/items/Omnibus04_201608/09%20Henderson%20Plinys%20Letters.pdf" TargetMode="External"/><Relationship Id="rId39" Type="http://schemas.openxmlformats.org/officeDocument/2006/relationships/hyperlink" Target="https://archive.org/20/items/omnibus05/01%20Harrison%20Gorgons%20and%20Mermaids.pdf" TargetMode="External"/><Relationship Id="rId725" Type="http://schemas.openxmlformats.org/officeDocument/2006/relationships/hyperlink" Target="https://archive.org/9/items/Omnibus68/05WhittonAnnals15.pdf" TargetMode="External"/><Relationship Id="rId726" Type="http://schemas.openxmlformats.org/officeDocument/2006/relationships/hyperlink" Target="https://archive.org/9/items/Omnibus68/06OmitowojuMedea.pdf" TargetMode="External"/><Relationship Id="rId727" Type="http://schemas.openxmlformats.org/officeDocument/2006/relationships/hyperlink" Target="https://archive.org/9/items/Omnibus68/07GloynMusoniusRufus.pdf" TargetMode="External"/><Relationship Id="rId728" Type="http://schemas.openxmlformats.org/officeDocument/2006/relationships/hyperlink" Target="https://archive.org/9/items/Omnibus68/08MillerOdyssey.pdf" TargetMode="External"/><Relationship Id="rId729" Type="http://schemas.openxmlformats.org/officeDocument/2006/relationships/hyperlink" Target="https://archive.org/9/items/Omnibus68/09MorleyRomanGlobalization.pdf" TargetMode="External"/><Relationship Id="rId610" Type="http://schemas.openxmlformats.org/officeDocument/2006/relationships/hyperlink" Target="https://archive.org/25/items/Omnibus58/06AndersonThemistocles.pdf" TargetMode="External"/><Relationship Id="rId611" Type="http://schemas.openxmlformats.org/officeDocument/2006/relationships/hyperlink" Target="https://archive.org/25/items/Omnibus58/07HauboldConqueringGreece.pdf" TargetMode="External"/><Relationship Id="rId612" Type="http://schemas.openxmlformats.org/officeDocument/2006/relationships/hyperlink" Target="https://archive.org/25/items/Omnibus58/08GailTrimble.pdf" TargetMode="External"/><Relationship Id="rId613" Type="http://schemas.openxmlformats.org/officeDocument/2006/relationships/hyperlink" Target="https://archive.org/25/items/Omnibus58/09GaleCatullus22.pdf" TargetMode="External"/><Relationship Id="rId614" Type="http://schemas.openxmlformats.org/officeDocument/2006/relationships/hyperlink" Target="https://archive.org/25/items/Omnibus58/10SommersteinTragicbit.pdf" TargetMode="External"/><Relationship Id="rId615" Type="http://schemas.openxmlformats.org/officeDocument/2006/relationships/hyperlink" Target="https://archive.org/25/items/Omnibus58/11DillonPlatoRepublic.pdf" TargetMode="External"/><Relationship Id="rId616" Type="http://schemas.openxmlformats.org/officeDocument/2006/relationships/hyperlink" Target="https://archive.org/25/items/Omnibus58/12SteelCaesarAlexanderPompey.pdf" TargetMode="External"/><Relationship Id="rId617" Type="http://schemas.openxmlformats.org/officeDocument/2006/relationships/hyperlink" Target="https://archive.org/25/items/Omnibus58/13JamesCSIRomanSyria.pdf" TargetMode="External"/><Relationship Id="rId618" Type="http://schemas.openxmlformats.org/officeDocument/2006/relationships/hyperlink" Target="https://archive.org/25/items/Omnibus58/14MorwoodDoctorCicero.pdf" TargetMode="External"/><Relationship Id="rId619" Type="http://schemas.openxmlformats.org/officeDocument/2006/relationships/hyperlink" Target="https://archive.org/17/items/Omnibus59/01VoutIcarus.pdf" TargetMode="External"/><Relationship Id="rId500" Type="http://schemas.openxmlformats.org/officeDocument/2006/relationships/hyperlink" Target="https://archive.org/5/items/Omnibus49/04ArmstrongAscanius.pdf" TargetMode="External"/><Relationship Id="rId501" Type="http://schemas.openxmlformats.org/officeDocument/2006/relationships/hyperlink" Target="https://archive.org/5/items/Omnibus49/05MorleyWhatif.pdf" TargetMode="External"/><Relationship Id="rId502" Type="http://schemas.openxmlformats.org/officeDocument/2006/relationships/hyperlink" Target="https://archive.org/5/items/Omnibus49/06ShahabudinCyclops.pdf" TargetMode="External"/><Relationship Id="rId503" Type="http://schemas.openxmlformats.org/officeDocument/2006/relationships/hyperlink" Target="https://archive.org/5/items/Omnibus49/07PlattFashion.pdf" TargetMode="External"/><Relationship Id="rId504" Type="http://schemas.openxmlformats.org/officeDocument/2006/relationships/hyperlink" Target="https://archive.org/5/items/Omnibus49/08RogersonAscanius.pdf" TargetMode="External"/><Relationship Id="rId505" Type="http://schemas.openxmlformats.org/officeDocument/2006/relationships/hyperlink" Target="https://archive.org/5/items/Omnibus49/09PotterPericlesFuneralSpeech.pdf" TargetMode="External"/><Relationship Id="rId506" Type="http://schemas.openxmlformats.org/officeDocument/2006/relationships/hyperlink" Target="https://archive.org/5/items/Omnibus49/10CrawleyQuinnTombsFreedSlaves.pdf" TargetMode="External"/><Relationship Id="rId507" Type="http://schemas.openxmlformats.org/officeDocument/2006/relationships/hyperlink" Target="https://archive.org/5/items/Omnibus49/11DonaghGreenwoodTroy.pdf" TargetMode="External"/><Relationship Id="rId508" Type="http://schemas.openxmlformats.org/officeDocument/2006/relationships/hyperlink" Target="https://archive.org/5/items/Omnibus49/12BudelmannTragicPain.pdf" TargetMode="External"/><Relationship Id="rId509" Type="http://schemas.openxmlformats.org/officeDocument/2006/relationships/hyperlink" Target="https://archive.org/5/items/Omnibus49/13KelseyPlato.pdf" TargetMode="External"/><Relationship Id="rId730" Type="http://schemas.openxmlformats.org/officeDocument/2006/relationships/hyperlink" Target="https://archive.org/9/items/Omnibus68/10HostyAnimalwars.pdf" TargetMode="External"/><Relationship Id="rId731" Type="http://schemas.openxmlformats.org/officeDocument/2006/relationships/hyperlink" Target="https://archive.org/1/items/Omnibus69/01ThompsonNewbyAeneasRomanBritain.pdf" TargetMode="External"/><Relationship Id="rId732" Type="http://schemas.openxmlformats.org/officeDocument/2006/relationships/hyperlink" Target="https://archive.org/1/items/Omnibus69/02VanNoordenIliad.pdf" TargetMode="External"/><Relationship Id="rId733" Type="http://schemas.openxmlformats.org/officeDocument/2006/relationships/hyperlink" Target="https://archive.org/1/items/Omnibus69/03TorSceptics.pdf" TargetMode="External"/><Relationship Id="rId734" Type="http://schemas.openxmlformats.org/officeDocument/2006/relationships/hyperlink" Target="https://archive.org/1/items/Omnibus69/04LanglandsAugustusLivia.pdf" TargetMode="External"/><Relationship Id="rId40" Type="http://schemas.openxmlformats.org/officeDocument/2006/relationships/hyperlink" Target="https://archive.org/20/items/omnibus05/02%20ferguson%20Rereading%20Catullus.pdf" TargetMode="External"/><Relationship Id="rId41" Type="http://schemas.openxmlformats.org/officeDocument/2006/relationships/hyperlink" Target="https://archive.org/20/items/omnibus05/03%20snodgrass%20New%20Fields%20in%20Greek%20Archaeology.pdf" TargetMode="External"/><Relationship Id="rId42" Type="http://schemas.openxmlformats.org/officeDocument/2006/relationships/hyperlink" Target="https://archive.org/20/items/omnibus05/04%20quarrie%20Elizabethan%20Latin.pdf" TargetMode="External"/><Relationship Id="rId43" Type="http://schemas.openxmlformats.org/officeDocument/2006/relationships/hyperlink" Target="https://archive.org/20/items/omnibus05/05%20jenkyns%20The%20Shadow%20of%20Past%20Knowledge.pdf" TargetMode="External"/><Relationship Id="rId44" Type="http://schemas.openxmlformats.org/officeDocument/2006/relationships/hyperlink" Target="https://archive.org/20/items/omnibus05/06%20thompson%20Design%20and%20Motif.pdf" TargetMode="External"/><Relationship Id="rId45" Type="http://schemas.openxmlformats.org/officeDocument/2006/relationships/hyperlink" Target="https://archive.org/20/items/omnibus05/07%20woodman%20Reading%20the%20Ancient%20Historians.pdf" TargetMode="External"/><Relationship Id="rId46" Type="http://schemas.openxmlformats.org/officeDocument/2006/relationships/hyperlink" Target="https://archive.org/20/items/omnibus05/08%20Thersites.pdf" TargetMode="External"/><Relationship Id="rId47" Type="http://schemas.openxmlformats.org/officeDocument/2006/relationships/hyperlink" Target="https://archive.org/20/items/omnibus05/09%20jenkins%20Dressed%20to%20Kill.pdf" TargetMode="External"/><Relationship Id="rId48" Type="http://schemas.openxmlformats.org/officeDocument/2006/relationships/hyperlink" Target="https://archive.org/13/items/omnibus06/01%20dover%20Thucydides%20the%20Pioneer.pdf" TargetMode="External"/><Relationship Id="rId49" Type="http://schemas.openxmlformats.org/officeDocument/2006/relationships/hyperlink" Target="https://archive.org/13/items/omnibus06/02%20Purcell%20Roman%20Gardens.pdf" TargetMode="External"/><Relationship Id="rId735" Type="http://schemas.openxmlformats.org/officeDocument/2006/relationships/hyperlink" Target="https://archive.org/1/items/Omnibus69/05Rood%20HerodotusPersianWars.pdf" TargetMode="External"/><Relationship Id="rId736" Type="http://schemas.openxmlformats.org/officeDocument/2006/relationships/hyperlink" Target="https://archive.org/1/items/Omnibus69/06GalanakisDeathMycenaeanworld.pdf" TargetMode="External"/><Relationship Id="rId737" Type="http://schemas.openxmlformats.org/officeDocument/2006/relationships/hyperlink" Target="https://archive.org/1/items/Omnibus69/07Cahillmythologicalart.pdf" TargetMode="External"/><Relationship Id="rId738" Type="http://schemas.openxmlformats.org/officeDocument/2006/relationships/hyperlink" Target="https://archive.org/1/items/Omnibus69/08HorkyAristophanesClouds.pdf" TargetMode="External"/><Relationship Id="rId739" Type="http://schemas.openxmlformats.org/officeDocument/2006/relationships/hyperlink" Target="https://archive.org/1/items/Omnibus69/09SteeRomangovernment.pdf" TargetMode="External"/><Relationship Id="rId620" Type="http://schemas.openxmlformats.org/officeDocument/2006/relationships/hyperlink" Target="https://archive.org/17/items/Omnibus59/02CairnsIliad.pdf" TargetMode="External"/><Relationship Id="rId621" Type="http://schemas.openxmlformats.org/officeDocument/2006/relationships/hyperlink" Target="https://archive.org/17/items/Omnibus59/03ThomasEpicMeals.pdf" TargetMode="External"/><Relationship Id="rId622" Type="http://schemas.openxmlformats.org/officeDocument/2006/relationships/hyperlink" Target="https://archive.org/17/items/Omnibus59/04SpellerGreatWar.pdf" TargetMode="External"/><Relationship Id="rId623" Type="http://schemas.openxmlformats.org/officeDocument/2006/relationships/hyperlink" Target="https://archive.org/17/items/Omnibus59/05HobdenEuphiletusErastosthenes.pdf" TargetMode="External"/><Relationship Id="rId624" Type="http://schemas.openxmlformats.org/officeDocument/2006/relationships/hyperlink" Target="https://archive.org/17/items/Omnibus59/06Scottrebellion.pdf" TargetMode="External"/><Relationship Id="rId625" Type="http://schemas.openxmlformats.org/officeDocument/2006/relationships/hyperlink" Target="https://archive.org/17/items/Omnibus59/07WhitmarshNarrativehistory.pdf" TargetMode="External"/><Relationship Id="rId626" Type="http://schemas.openxmlformats.org/officeDocument/2006/relationships/hyperlink" Target="https://archive.org/17/items/Omnibus59/08SilvermintzWarriorsTradersIliad.pdf" TargetMode="External"/><Relationship Id="rId627" Type="http://schemas.openxmlformats.org/officeDocument/2006/relationships/hyperlink" Target="https://archive.org/17/items/Omnibus59/09WhittonAgrippina.pdf" TargetMode="External"/><Relationship Id="rId628" Type="http://schemas.openxmlformats.org/officeDocument/2006/relationships/hyperlink" Target="https://archive.org/17/items/Omnibus59/10LomaxCleon.pdf" TargetMode="External"/><Relationship Id="rId629" Type="http://schemas.openxmlformats.org/officeDocument/2006/relationships/hyperlink" Target="https://archive.org/17/items/Omnibus59/11ChambersRodin.pdf" TargetMode="External"/><Relationship Id="rId510" Type="http://schemas.openxmlformats.org/officeDocument/2006/relationships/hyperlink" Target="https://archive.org/12/items/Omnibus50/01Cartledge50.pdf" TargetMode="External"/><Relationship Id="rId511" Type="http://schemas.openxmlformats.org/officeDocument/2006/relationships/hyperlink" Target="https://archive.org/12/items/Omnibus50/02Voutancientart.pdf" TargetMode="External"/><Relationship Id="rId512" Type="http://schemas.openxmlformats.org/officeDocument/2006/relationships/hyperlink" Target="https://archive.org/12/items/Omnibus50/03MoralesOedipus.pdf" TargetMode="External"/><Relationship Id="rId513" Type="http://schemas.openxmlformats.org/officeDocument/2006/relationships/hyperlink" Target="https://archive.org/12/items/Omnibus50/04WhitmarshRhetoric.pdf" TargetMode="External"/><Relationship Id="rId514" Type="http://schemas.openxmlformats.org/officeDocument/2006/relationships/hyperlink" Target="https://archive.org/12/items/Omnibus50/05PriceGreekMythologies.pdf" TargetMode="External"/><Relationship Id="rId515" Type="http://schemas.openxmlformats.org/officeDocument/2006/relationships/hyperlink" Target="https://archive.org/12/items/Omnibus50/06BlanshardThorikos.pdf" TargetMode="External"/><Relationship Id="rId516" Type="http://schemas.openxmlformats.org/officeDocument/2006/relationships/hyperlink" Target="https://archive.org/12/items/Omnibus50/07OsbornePowerdressing.pdf" TargetMode="External"/><Relationship Id="rId517" Type="http://schemas.openxmlformats.org/officeDocument/2006/relationships/hyperlink" Target="https://archive.org/12/items/Omnibus50/08ClarkePliny.pdf" TargetMode="External"/><Relationship Id="rId518" Type="http://schemas.openxmlformats.org/officeDocument/2006/relationships/hyperlink" Target="https://archive.org/12/items/Omnibus50/09Walkervirtue.pdf" TargetMode="External"/><Relationship Id="rId519" Type="http://schemas.openxmlformats.org/officeDocument/2006/relationships/hyperlink" Target="https://archive.org/12/items/Omnibus50/10CowanMezentius.pdf" TargetMode="External"/><Relationship Id="rId740" Type="http://schemas.openxmlformats.org/officeDocument/2006/relationships/hyperlink" Target="https://archive.org/1/items/Omnibus69/10HardieOdyssey.pdf" TargetMode="External"/><Relationship Id="rId741" Type="http://schemas.openxmlformats.org/officeDocument/2006/relationships/hyperlink" Target="https://archive.org/1/items/Omnibus69/11LaneFoxLysias3.pdf" TargetMode="External"/><Relationship Id="rId742" Type="http://schemas.openxmlformats.org/officeDocument/2006/relationships/hyperlink" Target="https://archive.org/8/items/Omnibus70/01GarlandOdysseus.pdf" TargetMode="External"/><Relationship Id="rId743" Type="http://schemas.openxmlformats.org/officeDocument/2006/relationships/hyperlink" Target="https://archive.org/8/items/Omnibus70/02HoughtonVirgilEclogue.pdf" TargetMode="External"/><Relationship Id="rId744" Type="http://schemas.openxmlformats.org/officeDocument/2006/relationships/hyperlink" Target="https://archive.org/8/items/Omnibus70/03ThomasHerodotusPersianWars.pdf" TargetMode="External"/><Relationship Id="rId50" Type="http://schemas.openxmlformats.org/officeDocument/2006/relationships/hyperlink" Target="https://archive.org/25/items/omnibus07/01Murdoch.pdf" TargetMode="External"/><Relationship Id="rId51" Type="http://schemas.openxmlformats.org/officeDocument/2006/relationships/hyperlink" Target="https://archive.org/25/items/omnibus07/02WilliamsVirgil.pdf" TargetMode="External"/><Relationship Id="rId52" Type="http://schemas.openxmlformats.org/officeDocument/2006/relationships/hyperlink" Target="https://archive.org/25/items/omnibus07/03TaplinAntigone.pdf" TargetMode="External"/><Relationship Id="rId53" Type="http://schemas.openxmlformats.org/officeDocument/2006/relationships/hyperlink" Target="https://archive.org/25/items/omnibus07/04BowieLysistrata.pdf" TargetMode="External"/><Relationship Id="rId54" Type="http://schemas.openxmlformats.org/officeDocument/2006/relationships/hyperlink" Target="https://archive.org/25/items/omnibus07/05TaplinParody.pdf" TargetMode="External"/><Relationship Id="rId55" Type="http://schemas.openxmlformats.org/officeDocument/2006/relationships/hyperlink" Target="https://archive.org/25/items/omnibus07/06ParsonsText.pdf" TargetMode="External"/><Relationship Id="rId56" Type="http://schemas.openxmlformats.org/officeDocument/2006/relationships/hyperlink" Target="https://archive.org/25/items/omnibus07/07WanlessPurple.pdf" TargetMode="External"/><Relationship Id="rId57" Type="http://schemas.openxmlformats.org/officeDocument/2006/relationships/hyperlink" Target="https://archive.org/25/items/omnibus07/08OneilContinuum.pdf" TargetMode="External"/><Relationship Id="rId58" Type="http://schemas.openxmlformats.org/officeDocument/2006/relationships/hyperlink" Target="https://archive.org/25/items/omnibus07/09Thersites.pdf" TargetMode="External"/><Relationship Id="rId59" Type="http://schemas.openxmlformats.org/officeDocument/2006/relationships/hyperlink" Target="https://archive.org/25/items/omnibus07/10HassallFace.pdf" TargetMode="External"/><Relationship Id="rId400" Type="http://schemas.openxmlformats.org/officeDocument/2006/relationships/hyperlink" Target="https://archive.org/31/items/omnibus41/06PurcellAeneas.pdf" TargetMode="External"/><Relationship Id="rId401" Type="http://schemas.openxmlformats.org/officeDocument/2006/relationships/hyperlink" Target="https://archive.org/31/items/omnibus41/07panayotakistrimalchio.pdf" TargetMode="External"/><Relationship Id="rId402" Type="http://schemas.openxmlformats.org/officeDocument/2006/relationships/hyperlink" Target="https://archive.org/31/items/omnibus41/08EasterlingThebes.pdf" TargetMode="External"/><Relationship Id="rId403" Type="http://schemas.openxmlformats.org/officeDocument/2006/relationships/hyperlink" Target="https://archive.org/31/items/omnibus41/09joneswhiter.pdf" TargetMode="External"/><Relationship Id="rId404" Type="http://schemas.openxmlformats.org/officeDocument/2006/relationships/hyperlink" Target="https://archive.org/31/items/omnibus41/10howgegocoinage.pdf" TargetMode="External"/><Relationship Id="rId405" Type="http://schemas.openxmlformats.org/officeDocument/2006/relationships/hyperlink" Target="https://archive.org/31/items/omnibus41/11RoweSocrates.pdf" TargetMode="External"/><Relationship Id="rId406" Type="http://schemas.openxmlformats.org/officeDocument/2006/relationships/hyperlink" Target="https://archive.org/11/items/Omnibus42/01%20Hardie%20Journeys%20of%20Knowledge%20in%20Aeneid%206.pdf" TargetMode="External"/><Relationship Id="rId407" Type="http://schemas.openxmlformats.org/officeDocument/2006/relationships/hyperlink" Target="https://archive.org/11/items/Omnibus42/02%20Hurley%20The%20Afterlife%20of%20Catullus'%20Sirmio.pdf" TargetMode="External"/><Relationship Id="rId408" Type="http://schemas.openxmlformats.org/officeDocument/2006/relationships/hyperlink" Target="https://archive.org/11/items/Omnibus42/03%20Scupham%20Dionysus%20Lives.pdf" TargetMode="External"/><Relationship Id="rId409" Type="http://schemas.openxmlformats.org/officeDocument/2006/relationships/hyperlink" Target="https://archive.org/11/items/Omnibus42/04%20Macintosh%20Oedipus%20in%20Africa.pdf" TargetMode="External"/><Relationship Id="rId745" Type="http://schemas.openxmlformats.org/officeDocument/2006/relationships/hyperlink" Target="https://archive.org/8/items/Omnibus70/04PowellMagnaCarta.pdf" TargetMode="External"/><Relationship Id="rId746" Type="http://schemas.openxmlformats.org/officeDocument/2006/relationships/hyperlink" Target="https://archive.org/8/items/Omnibus70/05WylesAeschylus.pdf" TargetMode="External"/><Relationship Id="rId747" Type="http://schemas.openxmlformats.org/officeDocument/2006/relationships/hyperlink" Target="https://archive.org/8/items/Omnibus70/06TrimbleTitianCatullus.pdf" TargetMode="External"/><Relationship Id="rId748" Type="http://schemas.openxmlformats.org/officeDocument/2006/relationships/hyperlink" Target="https://archive.org/8/items/Omnibus70/07RathbonRomanEgypt.pdf" TargetMode="External"/><Relationship Id="rId749" Type="http://schemas.openxmlformats.org/officeDocument/2006/relationships/hyperlink" Target="https://archive.org/8/items/Omnibus70/08RobinsonAeneid.pdf" TargetMode="External"/><Relationship Id="rId630" Type="http://schemas.openxmlformats.org/officeDocument/2006/relationships/hyperlink" Target="https://archive.org/17/items/Omnibus59/12CarterEuripides.pdf" TargetMode="External"/><Relationship Id="rId631" Type="http://schemas.openxmlformats.org/officeDocument/2006/relationships/hyperlink" Target="https://archive.org/4/items/Omnibus60/01OsborneAugustus.pdf" TargetMode="External"/><Relationship Id="rId632" Type="http://schemas.openxmlformats.org/officeDocument/2006/relationships/hyperlink" Target="https://archive.org/4/items/Omnibus60/02MheallaighPenelopeArachne.pdf" TargetMode="External"/><Relationship Id="rId633" Type="http://schemas.openxmlformats.org/officeDocument/2006/relationships/hyperlink" Target="https://archive.org/4/items/Omnibus60/03vanderBlomCicero.pdf" TargetMode="External"/><Relationship Id="rId634" Type="http://schemas.openxmlformats.org/officeDocument/2006/relationships/hyperlink" Target="https://archive.org/4/items/Omnibus60/04ProbertChristianityGreek.pdf" TargetMode="External"/><Relationship Id="rId635" Type="http://schemas.openxmlformats.org/officeDocument/2006/relationships/hyperlink" Target="https://archive.org/4/items/Omnibus60/05CowanStormsAeneid.pdf" TargetMode="External"/><Relationship Id="rId636" Type="http://schemas.openxmlformats.org/officeDocument/2006/relationships/hyperlink" Target="https://archive.org/4/items/Omnibus60/06RobsonAristophanesClouds.pdf" TargetMode="External"/><Relationship Id="rId637" Type="http://schemas.openxmlformats.org/officeDocument/2006/relationships/hyperlink" Target="https://archive.org/4/items/Omnibus60/07RobinsonEgypt.pdf" TargetMode="External"/><Relationship Id="rId638" Type="http://schemas.openxmlformats.org/officeDocument/2006/relationships/hyperlink" Target="https://archive.org/4/items/Omnibus60/08SeafordSicilianExpedition.pdf" TargetMode="External"/><Relationship Id="rId639" Type="http://schemas.openxmlformats.org/officeDocument/2006/relationships/hyperlink" Target="https://archive.org/4/items/Omnibus60/09HalesErcolano.pdf" TargetMode="External"/><Relationship Id="rId520" Type="http://schemas.openxmlformats.org/officeDocument/2006/relationships/hyperlink" Target="https://archive.org/12/items/Omnibus50/11Easterlingtragicscriptwriters.pdf" TargetMode="External"/><Relationship Id="rId521" Type="http://schemas.openxmlformats.org/officeDocument/2006/relationships/hyperlink" Target="https://archive.org/12/items/Omnibus50/12EdwardsSeneca.pdf" TargetMode="External"/><Relationship Id="rId522" Type="http://schemas.openxmlformats.org/officeDocument/2006/relationships/hyperlink" Target="https://archive.org/12/items/Omnibus50/13ParkerHomer.pdf" TargetMode="External"/><Relationship Id="rId523" Type="http://schemas.openxmlformats.org/officeDocument/2006/relationships/hyperlink" Target="https://archive.org/6/items/Omnibus51/01HeskAtheniandemocracy.pdf" TargetMode="External"/><Relationship Id="rId524" Type="http://schemas.openxmlformats.org/officeDocument/2006/relationships/hyperlink" Target="https://archive.org/6/items/Omnibus51/02BradleyRomansewers.pdf" TargetMode="External"/><Relationship Id="rId525" Type="http://schemas.openxmlformats.org/officeDocument/2006/relationships/hyperlink" Target="https://archive.org/6/items/Omnibus51/03GraziosiHectorAndromache.pdf" TargetMode="External"/><Relationship Id="rId526" Type="http://schemas.openxmlformats.org/officeDocument/2006/relationships/hyperlink" Target="https://archive.org/6/items/Omnibus51/04ChambersZenobia.pdf" TargetMode="External"/><Relationship Id="rId527" Type="http://schemas.openxmlformats.org/officeDocument/2006/relationships/hyperlink" Target="https://archive.org/6/items/Omnibus51/06SquireEuropa.pdf" TargetMode="External"/><Relationship Id="rId528" Type="http://schemas.openxmlformats.org/officeDocument/2006/relationships/hyperlink" Target="https://archive.org/6/items/Omnibus51/07Grismanfamilies.pdf" TargetMode="External"/><Relationship Id="rId529" Type="http://schemas.openxmlformats.org/officeDocument/2006/relationships/hyperlink" Target="https://archive.org/6/items/Omnibus51/08FitzgeraldMartial.pdf" TargetMode="External"/><Relationship Id="rId750" Type="http://schemas.openxmlformats.org/officeDocument/2006/relationships/hyperlink" Target="https://archive.org/8/items/Omnibus70/09StevensAlexander.pdf" TargetMode="External"/><Relationship Id="rId751" Type="http://schemas.openxmlformats.org/officeDocument/2006/relationships/hyperlink" Target="https://archive.org/8/items/Omnibus70/10MacGorainOvidBacchae.pdf" TargetMode="External"/><Relationship Id="rId752" Type="http://schemas.openxmlformats.org/officeDocument/2006/relationships/hyperlink" Target="https://archive.org/8/items/Omnibus70/11Thomasmarble.pdf" TargetMode="External"/><Relationship Id="rId753" Type="http://schemas.openxmlformats.org/officeDocument/2006/relationships/hyperlink" Target="https://archive.org/27/items/Omnibus71/01KellyTheodicy.pdf" TargetMode="External"/><Relationship Id="rId754" Type="http://schemas.openxmlformats.org/officeDocument/2006/relationships/hyperlink" Target="https://archive.org/27/items/Omnibus71/02vanderBlomPompeyCicero.pdf" TargetMode="External"/><Relationship Id="rId60" Type="http://schemas.openxmlformats.org/officeDocument/2006/relationships/hyperlink" Target="https://archive.org/30/items/omnibus08/01%20smith%20What%20were%20all%20those%20statues%20for.pdf" TargetMode="External"/><Relationship Id="rId61" Type="http://schemas.openxmlformats.org/officeDocument/2006/relationships/hyperlink" Target="https://archive.org/30/items/omnibus08/02%20wiedemann%20The%20Spartacus%20Myth.pdf" TargetMode="External"/><Relationship Id="rId62" Type="http://schemas.openxmlformats.org/officeDocument/2006/relationships/hyperlink" Target="https://archive.org/30/items/omnibus08/03%20mingay%20Epic%20Beginnings.pdf" TargetMode="External"/><Relationship Id="rId63" Type="http://schemas.openxmlformats.org/officeDocument/2006/relationships/hyperlink" Target="https://archive.org/30/items/omnibus08/04%20hughes%20Mother%20Gaia.pdf" TargetMode="External"/><Relationship Id="rId64" Type="http://schemas.openxmlformats.org/officeDocument/2006/relationships/hyperlink" Target="https://archive.org/30/items/omnibus08/05%20rudd%20Juvenal.pdf" TargetMode="External"/><Relationship Id="rId65" Type="http://schemas.openxmlformats.org/officeDocument/2006/relationships/hyperlink" Target="https://archive.org/30/items/omnibus08/06%20knox%20Euripides%20the%20Psychologist.pdf" TargetMode="External"/><Relationship Id="rId66" Type="http://schemas.openxmlformats.org/officeDocument/2006/relationships/hyperlink" Target="https://archive.org/30/items/omnibus08/07%20Thersites.pdf" TargetMode="External"/><Relationship Id="rId67" Type="http://schemas.openxmlformats.org/officeDocument/2006/relationships/hyperlink" Target="https://archive.org/10/items/omnibus09_201608/01%20martindale%20Shakespeare's%20Rome.pdf" TargetMode="External"/><Relationship Id="rId68" Type="http://schemas.openxmlformats.org/officeDocument/2006/relationships/hyperlink" Target="https://archive.org/10/items/omnibus09_201608/02%20horsfall%20Augustus'%20Sundial.pdf" TargetMode="External"/><Relationship Id="rId69" Type="http://schemas.openxmlformats.org/officeDocument/2006/relationships/hyperlink" Target="https://archive.org/10/items/omnibus09_201608/03%20tuckett%20Woman,%20heroine%20and%20goddess.pdf" TargetMode="External"/><Relationship Id="rId410" Type="http://schemas.openxmlformats.org/officeDocument/2006/relationships/hyperlink" Target="https://archive.org/11/items/Omnibus42/05%20Stanier%20Brand%20Augustus%20A%20Roman%20Marketing%20Campaign%20in%20Operation.pdf" TargetMode="External"/><Relationship Id="rId411" Type="http://schemas.openxmlformats.org/officeDocument/2006/relationships/hyperlink" Target="https://archive.org/11/items/Omnibus42/06%20Osborne%20The%20Loneliness%20of%20Achilles%20.pdf" TargetMode="External"/><Relationship Id="rId412" Type="http://schemas.openxmlformats.org/officeDocument/2006/relationships/hyperlink" Target="https://archive.org/11/items/Omnibus42/07%20Griffiths%20Euripides%20Medea%20Horror%20Horror%20Horror.pdf" TargetMode="External"/><Relationship Id="rId413" Type="http://schemas.openxmlformats.org/officeDocument/2006/relationships/hyperlink" Target="https://archive.org/11/items/Omnibus42/08%20Steel%20Just%20how%20bad%20was%20Verres.pdf" TargetMode="External"/><Relationship Id="rId414" Type="http://schemas.openxmlformats.org/officeDocument/2006/relationships/hyperlink" Target="https://archive.org/11/items/Omnibus42/09%20Crystal%20English%20as%20a%20Classical%20Language.pdf" TargetMode="External"/><Relationship Id="rId415" Type="http://schemas.openxmlformats.org/officeDocument/2006/relationships/hyperlink" Target="https://archive.org/11/items/Omnibus42/10%20Underwood%20Antigones.pdf" TargetMode="External"/><Relationship Id="rId416" Type="http://schemas.openxmlformats.org/officeDocument/2006/relationships/hyperlink" Target="https://archive.org/11/items/Omnibus42/11%20D'Angour%20Men%20in%20Wings.pdf" TargetMode="External"/><Relationship Id="rId417" Type="http://schemas.openxmlformats.org/officeDocument/2006/relationships/hyperlink" Target="https://archive.org/11/items/Omnibus42/12%20Wiles%20Why%20did%20Greek%20actors%20wear%20Masks.pdf" TargetMode="External"/><Relationship Id="rId418" Type="http://schemas.openxmlformats.org/officeDocument/2006/relationships/hyperlink" Target="https://archive.org/11/items/Omnibus42/13%20Bowden%20All%20too%20Greek%3f%20Herodotus%20on%20the%20Ionian%20Revolt.pdf" TargetMode="External"/><Relationship Id="rId419" Type="http://schemas.openxmlformats.org/officeDocument/2006/relationships/hyperlink" Target="https://archive.org/24/items/Omnibus43/01MorganPompeysHead.pdf" TargetMode="External"/><Relationship Id="rId755" Type="http://schemas.openxmlformats.org/officeDocument/2006/relationships/hyperlink" Target="https://archive.org/27/items/Omnibus71/03KaizerTadmorPalmyra.pdf" TargetMode="External"/><Relationship Id="rId756" Type="http://schemas.openxmlformats.org/officeDocument/2006/relationships/hyperlink" Target="https://archive.org/27/items/Omnibus71/04BexleyThyestes.pdf" TargetMode="External"/><Relationship Id="rId757" Type="http://schemas.openxmlformats.org/officeDocument/2006/relationships/hyperlink" Target="https://archive.org/27/items/Omnibus71/05SedleyPerson.pdf" TargetMode="External"/><Relationship Id="rId758" Type="http://schemas.openxmlformats.org/officeDocument/2006/relationships/hyperlink" Target="https://archive.org/27/items/Omnibus71/06ThomasAeneid%3f.pdf" TargetMode="External"/><Relationship Id="rId759" Type="http://schemas.openxmlformats.org/officeDocument/2006/relationships/hyperlink" Target="https://archive.org/27/items/Omnibus71/07MorleyThucydides.pdf" TargetMode="External"/><Relationship Id="rId640" Type="http://schemas.openxmlformats.org/officeDocument/2006/relationships/hyperlink" Target="https://archive.org/4/items/Omnibus60/10BradelyVictoriannursery.pdf" TargetMode="External"/><Relationship Id="rId641" Type="http://schemas.openxmlformats.org/officeDocument/2006/relationships/hyperlink" Target="https://archive.org/4/items/Omnibus60/11KonigRomantabletalk.pdf" TargetMode="External"/><Relationship Id="rId642" Type="http://schemas.openxmlformats.org/officeDocument/2006/relationships/hyperlink" Target="https://archive.org/14/items/Omnibus61/01HallMedea.pdf" TargetMode="External"/><Relationship Id="rId643" Type="http://schemas.openxmlformats.org/officeDocument/2006/relationships/hyperlink" Target="https://archive.org/14/items/Omnibus61/02CooleyAraPacis.pdf" TargetMode="External"/><Relationship Id="rId644" Type="http://schemas.openxmlformats.org/officeDocument/2006/relationships/hyperlink" Target="https://archive.org/14/items/Omnibus61/03KellyHomer.pdf" TargetMode="External"/><Relationship Id="rId645" Type="http://schemas.openxmlformats.org/officeDocument/2006/relationships/hyperlink" Target="https://archive.org/14/items/Omnibus61/04EllisShakespeare.pdf" TargetMode="External"/><Relationship Id="rId646" Type="http://schemas.openxmlformats.org/officeDocument/2006/relationships/hyperlink" Target="https://archive.org/14/items/Omnibus61/05SilvermintzSocrates.pdf" TargetMode="External"/><Relationship Id="rId300" Type="http://schemas.openxmlformats.org/officeDocument/2006/relationships/hyperlink" Target="https://archive.org/34/items/omnibus31/03FisserIcarus.pdf" TargetMode="External"/><Relationship Id="rId301" Type="http://schemas.openxmlformats.org/officeDocument/2006/relationships/hyperlink" Target="https://archive.org/34/items/omnibus31/04MarchSophocles.pdf" TargetMode="External"/><Relationship Id="rId302" Type="http://schemas.openxmlformats.org/officeDocument/2006/relationships/hyperlink" Target="https://archive.org/34/items/omnibus31/05HardwickWalcott.pdf" TargetMode="External"/><Relationship Id="rId303" Type="http://schemas.openxmlformats.org/officeDocument/2006/relationships/hyperlink" Target="https://archive.org/34/items/omnibus31/06HershkowitzOvid.pdf" TargetMode="External"/><Relationship Id="rId304" Type="http://schemas.openxmlformats.org/officeDocument/2006/relationships/hyperlink" Target="https://archive.org/34/items/omnibus31/07ToddThucydides.pdf" TargetMode="External"/><Relationship Id="rId305" Type="http://schemas.openxmlformats.org/officeDocument/2006/relationships/hyperlink" Target="https://archive.org/34/items/omnibus31/08MillsEuripides.pdf" TargetMode="External"/><Relationship Id="rId306" Type="http://schemas.openxmlformats.org/officeDocument/2006/relationships/hyperlink" Target="https://archive.org/34/items/omnibus31/09LaurenceCicero.pdf" TargetMode="External"/><Relationship Id="rId307" Type="http://schemas.openxmlformats.org/officeDocument/2006/relationships/hyperlink" Target="https://archive.org/34/items/omnibus31/10HallGreece.pdf" TargetMode="External"/><Relationship Id="rId308" Type="http://schemas.openxmlformats.org/officeDocument/2006/relationships/hyperlink" Target="https://archive.org/34/items/omnibus31/11ScuphamIthaca.pdf" TargetMode="External"/><Relationship Id="rId309" Type="http://schemas.openxmlformats.org/officeDocument/2006/relationships/hyperlink" Target="https://archive.org/26/items/omnibus32/01HarrisonHerodotus.pdf" TargetMode="External"/><Relationship Id="rId647" Type="http://schemas.openxmlformats.org/officeDocument/2006/relationships/hyperlink" Target="https://archive.org/14/items/Omnibus61/06MacGorainAeneid6.pdf" TargetMode="External"/><Relationship Id="rId648" Type="http://schemas.openxmlformats.org/officeDocument/2006/relationships/hyperlink" Target="https://archive.org/14/items/Omnibus61/07ThonemannAugustus.pdf" TargetMode="External"/><Relationship Id="rId649" Type="http://schemas.openxmlformats.org/officeDocument/2006/relationships/hyperlink" Target="https://archive.org/14/items/Omnibus61/08TheodorakopoulosCatullus63.pdf" TargetMode="External"/><Relationship Id="rId530" Type="http://schemas.openxmlformats.org/officeDocument/2006/relationships/hyperlink" Target="https://archive.org/6/items/Omnibus51/09SpencerAlexander.pdf" TargetMode="External"/><Relationship Id="rId531" Type="http://schemas.openxmlformats.org/officeDocument/2006/relationships/hyperlink" Target="https://archive.org/6/items/Omnibus51/10HodgkinsonHorace.pdf" TargetMode="External"/><Relationship Id="rId532" Type="http://schemas.openxmlformats.org/officeDocument/2006/relationships/hyperlink" Target="https://archive.org/6/items/Omnibus51/11KellyEmperorworship.pdf" TargetMode="External"/><Relationship Id="rId533" Type="http://schemas.openxmlformats.org/officeDocument/2006/relationships/hyperlink" Target="https://archive.org/6/items/Omnibus51/12ChaplinLivy.pdf" TargetMode="External"/><Relationship Id="rId534" Type="http://schemas.openxmlformats.org/officeDocument/2006/relationships/hyperlink" Target="https://archive.org/30/items/Omnibus52/01HughesTrajansColumn.pdf" TargetMode="External"/><Relationship Id="rId535" Type="http://schemas.openxmlformats.org/officeDocument/2006/relationships/hyperlink" Target="https://archive.org/30/items/Omnibus52/02HodkinsonSpartanmilitarism.pdf" TargetMode="External"/><Relationship Id="rId536" Type="http://schemas.openxmlformats.org/officeDocument/2006/relationships/hyperlink" Target="https://archive.org/30/items/Omnibus52/03IngleheartOvid.pdf" TargetMode="External"/><Relationship Id="rId537" Type="http://schemas.openxmlformats.org/officeDocument/2006/relationships/hyperlink" Target="https://archive.org/30/items/Omnibus52/04KellyNausicaa.pdf" TargetMode="External"/><Relationship Id="rId538" Type="http://schemas.openxmlformats.org/officeDocument/2006/relationships/hyperlink" Target="https://archive.org/30/items/Omnibus52/05GrigConstantine.pdf" TargetMode="External"/><Relationship Id="rId539" Type="http://schemas.openxmlformats.org/officeDocument/2006/relationships/hyperlink" Target="https://archive.org/30/items/Omnibus52/06TorranceElectra.pdf" TargetMode="External"/><Relationship Id="rId760" Type="http://schemas.openxmlformats.org/officeDocument/2006/relationships/hyperlink" Target="https://archive.org/27/items/Omnibus71/08MassegliaLostBoys.pdf" TargetMode="External"/><Relationship Id="rId761" Type="http://schemas.openxmlformats.org/officeDocument/2006/relationships/hyperlink" Target="https://archive.org/27/items/Omnibus71/09JacksonChoralconnections.pdf" TargetMode="External"/><Relationship Id="rId762" Type="http://schemas.openxmlformats.org/officeDocument/2006/relationships/hyperlink" Target="https://archive.org/27/items/Omnibus71/10RuffellAristophanes.pdf" TargetMode="External"/><Relationship Id="rId70" Type="http://schemas.openxmlformats.org/officeDocument/2006/relationships/hyperlink" Target="https://archive.org/10/items/omnibus09_201608/04%20west%20What%20was%20Fortuna%20laughing%20at.pdf" TargetMode="External"/><Relationship Id="rId71" Type="http://schemas.openxmlformats.org/officeDocument/2006/relationships/hyperlink" Target="https://archive.org/10/items/omnibus09_201608/05%20Thersites.pdf" TargetMode="External"/><Relationship Id="rId72" Type="http://schemas.openxmlformats.org/officeDocument/2006/relationships/hyperlink" Target="https://archive.org/10/items/omnibus09_201608/06%20long%20Consciously%20Stoic.pdf" TargetMode="External"/><Relationship Id="rId73" Type="http://schemas.openxmlformats.org/officeDocument/2006/relationships/hyperlink" Target="https://archive.org/10/items/omnibus09_201608/07%20fallows%20Antiquities%20for%20sale.pdf" TargetMode="External"/><Relationship Id="rId74" Type="http://schemas.openxmlformats.org/officeDocument/2006/relationships/hyperlink" Target="https://archive.org/10/items/omnibus09_201608/08%20crookes%20Pindar%20transformed.pdf" TargetMode="External"/><Relationship Id="rId75" Type="http://schemas.openxmlformats.org/officeDocument/2006/relationships/hyperlink" Target="https://archive.org/10/items/omnibus09_201608/09%20price%20Delphi%20and%20Divination.pdf" TargetMode="External"/><Relationship Id="rId76" Type="http://schemas.openxmlformats.org/officeDocument/2006/relationships/hyperlink" Target="https://archive.org/13/items/omnibus10/01%20Syme%20Julius%20Caesar.pdf" TargetMode="External"/><Relationship Id="rId77" Type="http://schemas.openxmlformats.org/officeDocument/2006/relationships/hyperlink" Target="https://archive.org/13/items/omnibus10/02%20Annas%20Plato's%20State%20Prescription%20Charges.pdf" TargetMode="External"/><Relationship Id="rId78" Type="http://schemas.openxmlformats.org/officeDocument/2006/relationships/hyperlink" Target="https://archive.org/13/items/omnibus10/03%20Buxton%20Wolves%20and%20Werewolves%20in%20Greece.pdf" TargetMode="External"/><Relationship Id="rId79" Type="http://schemas.openxmlformats.org/officeDocument/2006/relationships/hyperlink" Target="https://archive.org/13/items/omnibus10/04%20Fowler%20Lucretius%20V%20and%20the%20Road%20to%20No%20X.pdf" TargetMode="External"/><Relationship Id="rId420" Type="http://schemas.openxmlformats.org/officeDocument/2006/relationships/hyperlink" Target="https://archive.org/24/items/Omnibus43/02GraziosiGodsandPoets.pdf" TargetMode="External"/><Relationship Id="rId421" Type="http://schemas.openxmlformats.org/officeDocument/2006/relationships/hyperlink" Target="https://archive.org/24/items/Omnibus43/03BalmforthHarryPotter.pdf" TargetMode="External"/><Relationship Id="rId422" Type="http://schemas.openxmlformats.org/officeDocument/2006/relationships/hyperlink" Target="https://archive.org/24/items/Omnibus43/04StewartReadingRomanPortraits.pdf" TargetMode="External"/><Relationship Id="rId423" Type="http://schemas.openxmlformats.org/officeDocument/2006/relationships/hyperlink" Target="https://archive.org/24/items/Omnibus43/05GreenwoodThucydidesonPericles.pdf" TargetMode="External"/><Relationship Id="rId424" Type="http://schemas.openxmlformats.org/officeDocument/2006/relationships/hyperlink" Target="https://archive.org/24/items/Omnibus43/06MalamudLasVegas.pdf" TargetMode="External"/><Relationship Id="rId425" Type="http://schemas.openxmlformats.org/officeDocument/2006/relationships/hyperlink" Target="https://archive.org/24/items/Omnibus43/07PattersonTownPlanning.pdf" TargetMode="External"/><Relationship Id="rId426" Type="http://schemas.openxmlformats.org/officeDocument/2006/relationships/hyperlink" Target="https://archive.org/24/items/Omnibus43/08SeafordGreekInventionofMoney.pdf" TargetMode="External"/><Relationship Id="rId427" Type="http://schemas.openxmlformats.org/officeDocument/2006/relationships/hyperlink" Target="https://archive.org/24/items/Omnibus43/09HardwickTedHughes.pdf" TargetMode="External"/><Relationship Id="rId428" Type="http://schemas.openxmlformats.org/officeDocument/2006/relationships/hyperlink" Target="https://archive.org/24/items/Omnibus43/10BradleyEnigmaticfigures.pdf" TargetMode="External"/><Relationship Id="rId429" Type="http://schemas.openxmlformats.org/officeDocument/2006/relationships/hyperlink" Target="https://archive.org/24/items/Omnibus43/11SkoieSulpicia.pdf" TargetMode="External"/><Relationship Id="rId650" Type="http://schemas.openxmlformats.org/officeDocument/2006/relationships/hyperlink" Target="https://archive.org/14/items/Omnibus61/09MacintoshDancing.pdf" TargetMode="External"/><Relationship Id="rId651" Type="http://schemas.openxmlformats.org/officeDocument/2006/relationships/hyperlink" Target="https://archive.org/14/items/Omnibus61/10BrookeCicero.pdf" TargetMode="External"/><Relationship Id="rId652" Type="http://schemas.openxmlformats.org/officeDocument/2006/relationships/hyperlink" Target="https://archive.org/14/items/Omnibus61/11XenophonPretzler.pdf" TargetMode="External"/><Relationship Id="rId653" Type="http://schemas.openxmlformats.org/officeDocument/2006/relationships/hyperlink" Target="https://archive.org/5/items/Omnibus62/01BlanshardUSA.pdf" TargetMode="External"/><Relationship Id="rId654" Type="http://schemas.openxmlformats.org/officeDocument/2006/relationships/hyperlink" Target="https://archive.org/5/items/Omnibus62/02MorwoodEuripides.pdf" TargetMode="External"/><Relationship Id="rId655" Type="http://schemas.openxmlformats.org/officeDocument/2006/relationships/hyperlink" Target="https://archive.org/5/items/Omnibus62/03RichAugustus.pdf" TargetMode="External"/><Relationship Id="rId656" Type="http://schemas.openxmlformats.org/officeDocument/2006/relationships/hyperlink" Target="https://archive.org/5/items/Omnibus62/04FowlerHerakles.pdf" TargetMode="External"/><Relationship Id="rId310" Type="http://schemas.openxmlformats.org/officeDocument/2006/relationships/hyperlink" Target="https://archive.org/26/items/omnibus32/02ScuphamTheatre.pdf" TargetMode="External"/><Relationship Id="rId311" Type="http://schemas.openxmlformats.org/officeDocument/2006/relationships/hyperlink" Target="https://archive.org/26/items/omnibus32/03ParkerVirgil.pdf" TargetMode="External"/><Relationship Id="rId312" Type="http://schemas.openxmlformats.org/officeDocument/2006/relationships/hyperlink" Target="https://archive.org/26/items/omnibus32/04NixonDavies.pdf" TargetMode="External"/><Relationship Id="rId313" Type="http://schemas.openxmlformats.org/officeDocument/2006/relationships/hyperlink" Target="https://archive.org/26/items/omnibus32/05ComberSuspense.pdf" TargetMode="External"/><Relationship Id="rId314" Type="http://schemas.openxmlformats.org/officeDocument/2006/relationships/hyperlink" Target="https://archive.org/26/items/omnibus32/06News.pdf" TargetMode="External"/><Relationship Id="rId315" Type="http://schemas.openxmlformats.org/officeDocument/2006/relationships/hyperlink" Target="https://archive.org/26/items/omnibus32/07Zajacbaths.pdf" TargetMode="External"/><Relationship Id="rId316" Type="http://schemas.openxmlformats.org/officeDocument/2006/relationships/hyperlink" Target="https://archive.org/30/items/omnibus33/01BraundVirgil.pdf" TargetMode="External"/><Relationship Id="rId317" Type="http://schemas.openxmlformats.org/officeDocument/2006/relationships/hyperlink" Target="https://archive.org/30/items/omnibus33/02OsborneExpulsion.pdf" TargetMode="External"/><Relationship Id="rId318" Type="http://schemas.openxmlformats.org/officeDocument/2006/relationships/hyperlink" Target="https://archive.org/30/items/omnibus33/03ogormanAgrippina.pdf" TargetMode="External"/><Relationship Id="rId319" Type="http://schemas.openxmlformats.org/officeDocument/2006/relationships/hyperlink" Target="https://archive.org/30/items/omnibus33/04KirschnerIliad.pdf" TargetMode="External"/><Relationship Id="rId657" Type="http://schemas.openxmlformats.org/officeDocument/2006/relationships/hyperlink" Target="https://archive.org/5/items/Omnibus62/05LowTacitusFrance.pdf" TargetMode="External"/><Relationship Id="rId658" Type="http://schemas.openxmlformats.org/officeDocument/2006/relationships/hyperlink" Target="https://archive.org/5/items/Omnibus62/06DickeyBerlitzLatin.pdf" TargetMode="External"/><Relationship Id="rId659" Type="http://schemas.openxmlformats.org/officeDocument/2006/relationships/hyperlink" Target="https://archive.org/5/items/Omnibus62/07O'RourkeOvid.pdf" TargetMode="External"/><Relationship Id="rId540" Type="http://schemas.openxmlformats.org/officeDocument/2006/relationships/hyperlink" Target="https://archive.org/30/items/Omnibus52/07CowanTacitus.pdf" TargetMode="External"/><Relationship Id="rId541" Type="http://schemas.openxmlformats.org/officeDocument/2006/relationships/hyperlink" Target="https://archive.org/30/items/Omnibus52/08RosenfelderSirens.pdf" TargetMode="External"/><Relationship Id="rId542" Type="http://schemas.openxmlformats.org/officeDocument/2006/relationships/hyperlink" Target="https://archive.org/30/items/Omnibus52/09RepathApuleius.pdf" TargetMode="External"/><Relationship Id="rId543" Type="http://schemas.openxmlformats.org/officeDocument/2006/relationships/hyperlink" Target="https://archive.org/30/items/Omnibus52/10AdamsthrillofGreek.pdf" TargetMode="External"/><Relationship Id="rId544" Type="http://schemas.openxmlformats.org/officeDocument/2006/relationships/hyperlink" Target="https://archive.org/30/items/Omnibus52/11KaizerMithras.pdf" TargetMode="External"/><Relationship Id="rId545" Type="http://schemas.openxmlformats.org/officeDocument/2006/relationships/hyperlink" Target="https://archive.org/30/items/Omnibus52/12SeafordAgamemnon.pdf" TargetMode="External"/><Relationship Id="rId546" Type="http://schemas.openxmlformats.org/officeDocument/2006/relationships/hyperlink" Target="https://archive.org/30/items/Omnibus52/13RobsonWasps.pdf" TargetMode="External"/><Relationship Id="rId547" Type="http://schemas.openxmlformats.org/officeDocument/2006/relationships/hyperlink" Target="https://archive.org/28/items/Omnibus53/01DavidsonGreekhomosexuality.pdf" TargetMode="External"/><Relationship Id="rId548" Type="http://schemas.openxmlformats.org/officeDocument/2006/relationships/hyperlink" Target="https://archive.org/28/items/Omnibus53/02GowersAeneas.pdf" TargetMode="External"/><Relationship Id="rId549" Type="http://schemas.openxmlformats.org/officeDocument/2006/relationships/hyperlink" Target="https://archive.org/28/items/Omnibus53/03WoottonZeugma.pdf" TargetMode="External"/><Relationship Id="rId200" Type="http://schemas.openxmlformats.org/officeDocument/2006/relationships/hyperlink" Target="https://archive.org/31/items/omnibus22/04HassallIceni.pdf" TargetMode="External"/><Relationship Id="rId201" Type="http://schemas.openxmlformats.org/officeDocument/2006/relationships/hyperlink" Target="https://archive.org/31/items/omnibus22/05BealeWords.pdf" TargetMode="External"/><Relationship Id="rId202" Type="http://schemas.openxmlformats.org/officeDocument/2006/relationships/hyperlink" Target="https://archive.org/31/items/omnibus22/06LanchEuripides.pdf" TargetMode="External"/><Relationship Id="rId203" Type="http://schemas.openxmlformats.org/officeDocument/2006/relationships/hyperlink" Target="https://archive.org/31/items/omnibus22/07ArnottSchliemann.pdf" TargetMode="External"/><Relationship Id="rId204" Type="http://schemas.openxmlformats.org/officeDocument/2006/relationships/hyperlink" Target="https://archive.org/31/items/omnibus22/08ScuphamChristmas.pdf" TargetMode="External"/><Relationship Id="rId205" Type="http://schemas.openxmlformats.org/officeDocument/2006/relationships/hyperlink" Target="https://archive.org/31/items/omnibus22/09CartledgeSlavery.pdf" TargetMode="External"/><Relationship Id="rId206" Type="http://schemas.openxmlformats.org/officeDocument/2006/relationships/hyperlink" Target="https://archive.org/31/items/omnibus22/10FleetLatin.pdf" TargetMode="External"/><Relationship Id="rId207" Type="http://schemas.openxmlformats.org/officeDocument/2006/relationships/hyperlink" Target="https://archive.org/31/items/omnibus22/11WiedemannEmperors.pdf" TargetMode="External"/><Relationship Id="rId208" Type="http://schemas.openxmlformats.org/officeDocument/2006/relationships/hyperlink" Target="https://archive.org/31/items/omnibus22/12WinterbottomCatullus.pdf" TargetMode="External"/><Relationship Id="rId209" Type="http://schemas.openxmlformats.org/officeDocument/2006/relationships/hyperlink" Target="https://archive.org/31/items/omnibus22/13BirchMeal.pdf" TargetMode="External"/><Relationship Id="rId80" Type="http://schemas.openxmlformats.org/officeDocument/2006/relationships/hyperlink" Target="https://archive.org/13/items/omnibus10/05%20Purcell%20Italian%20Notebook.pdf" TargetMode="External"/><Relationship Id="rId81" Type="http://schemas.openxmlformats.org/officeDocument/2006/relationships/hyperlink" Target="https://archive.org/13/items/omnibus10/06%20Parker%20Homer's%20War%20Music.pdf" TargetMode="External"/><Relationship Id="rId82" Type="http://schemas.openxmlformats.org/officeDocument/2006/relationships/hyperlink" Target="https://archive.org/13/items/omnibus10/07%20Wood%20The%20Bronze%20Age%20of%20Michael%20Wood.pdf" TargetMode="External"/><Relationship Id="rId83" Type="http://schemas.openxmlformats.org/officeDocument/2006/relationships/hyperlink" Target="https://archive.org/13/items/omnibus10/08%20Crookes%20Reconstructing%20the%20sistrum.pdf" TargetMode="External"/><Relationship Id="rId84" Type="http://schemas.openxmlformats.org/officeDocument/2006/relationships/hyperlink" Target="https://archive.org/13/items/omnibus10/09%20Thersites.pdf" TargetMode="External"/><Relationship Id="rId85" Type="http://schemas.openxmlformats.org/officeDocument/2006/relationships/hyperlink" Target="https://archive.org/13/items/omnibus10/10%20Midgley%20Dionysus%20-%20a%20Tasting.pdf" TargetMode="External"/><Relationship Id="rId86" Type="http://schemas.openxmlformats.org/officeDocument/2006/relationships/hyperlink" Target="https://archive.org/13/items/omnibus10/11%20Tomlin%20Curses%20from%20Bath.pdf" TargetMode="External"/><Relationship Id="rId87" Type="http://schemas.openxmlformats.org/officeDocument/2006/relationships/hyperlink" Target="https://archive.org/13/items/omnibus12/01%20smith%20Statues%20from%20the%20sea.pdf" TargetMode="External"/><Relationship Id="rId88" Type="http://schemas.openxmlformats.org/officeDocument/2006/relationships/hyperlink" Target="https://archive.org/13/items/omnibus12/02%20jenkyns%20Landscapes%20of%20emotion.pdf" TargetMode="External"/><Relationship Id="rId89" Type="http://schemas.openxmlformats.org/officeDocument/2006/relationships/hyperlink" Target="https://archive.org/13/items/omnibus12/03%20morton%20Aristophanes%20funny%20beyond%20words.pdf" TargetMode="External"/><Relationship Id="rId430" Type="http://schemas.openxmlformats.org/officeDocument/2006/relationships/hyperlink" Target="https://archive.org/24/items/Omnibus43/12RuffellComedyPhilosophy.pdf" TargetMode="External"/><Relationship Id="rId431" Type="http://schemas.openxmlformats.org/officeDocument/2006/relationships/hyperlink" Target="https://archive.org/24/items/Omnibus43/13McCabeOrpheus.pdf" TargetMode="External"/><Relationship Id="rId432" Type="http://schemas.openxmlformats.org/officeDocument/2006/relationships/hyperlink" Target="https://archive.org/9/items/Omnibus44/01RathboneBritishResponsestoRome.pdf" TargetMode="External"/><Relationship Id="rId433" Type="http://schemas.openxmlformats.org/officeDocument/2006/relationships/hyperlink" Target="https://archive.org/9/items/Omnibus44/02TaplinSleepOdyssey.pdf" TargetMode="External"/><Relationship Id="rId434" Type="http://schemas.openxmlformats.org/officeDocument/2006/relationships/hyperlink" Target="https://archive.org/9/items/Omnibus44/03MilliganAristophanesWasps.pdf" TargetMode="External"/><Relationship Id="rId435" Type="http://schemas.openxmlformats.org/officeDocument/2006/relationships/hyperlink" Target="https://archive.org/9/items/Omnibus44/04GoffDarkerFace.pdf" TargetMode="External"/><Relationship Id="rId436" Type="http://schemas.openxmlformats.org/officeDocument/2006/relationships/hyperlink" Target="https://archive.org/9/items/Omnibus44/05LovattSportandMorality.pdf" TargetMode="External"/><Relationship Id="rId437" Type="http://schemas.openxmlformats.org/officeDocument/2006/relationships/hyperlink" Target="https://archive.org/9/items/Omnibus44/06CowanNisusandEuryalus.pdf" TargetMode="External"/><Relationship Id="rId438" Type="http://schemas.openxmlformats.org/officeDocument/2006/relationships/hyperlink" Target="https://archive.org/9/items/Omnibus44/07GruzelierVirgilLandscapeGarden.pdf" TargetMode="External"/><Relationship Id="rId439" Type="http://schemas.openxmlformats.org/officeDocument/2006/relationships/hyperlink" Target="https://archive.org/9/items/Omnibus44/08Elsnerobelisks.pdf" TargetMode="External"/><Relationship Id="rId660" Type="http://schemas.openxmlformats.org/officeDocument/2006/relationships/hyperlink" Target="https://archive.org/5/items/Omnibus62/08SquireChrist.pdf" TargetMode="External"/><Relationship Id="rId661" Type="http://schemas.openxmlformats.org/officeDocument/2006/relationships/hyperlink" Target="https://archive.org/5/items/Omnibus62/09FinglassSophocles.pdf" TargetMode="External"/><Relationship Id="rId662" Type="http://schemas.openxmlformats.org/officeDocument/2006/relationships/hyperlink" Target="https://archive.org/5/items/Omnibus62/10Rihilmilitarytechnology.pdf" TargetMode="External"/><Relationship Id="rId663" Type="http://schemas.openxmlformats.org/officeDocument/2006/relationships/hyperlink" Target="https://archive.org/5/items/Omnibus62/11MegClothier.pdf" TargetMode="External"/><Relationship Id="rId664" Type="http://schemas.openxmlformats.org/officeDocument/2006/relationships/hyperlink" Target="https://archive.org/34/items/Omnibus63/01WisemanAeneas.pdf" TargetMode="External"/><Relationship Id="rId665" Type="http://schemas.openxmlformats.org/officeDocument/2006/relationships/hyperlink" Target="https://archive.org/34/items/Omnibus63/02D'AngourPindar.pdf" TargetMode="External"/><Relationship Id="rId666" Type="http://schemas.openxmlformats.org/officeDocument/2006/relationships/hyperlink" Target="https://archive.org/34/items/Omnibus63/03GoldhillToganovels.pdf" TargetMode="External"/><Relationship Id="rId320" Type="http://schemas.openxmlformats.org/officeDocument/2006/relationships/hyperlink" Target="https://archive.org/30/items/omnibus33/05LeachCicero.pdf" TargetMode="External"/><Relationship Id="rId321" Type="http://schemas.openxmlformats.org/officeDocument/2006/relationships/hyperlink" Target="https://archive.org/30/items/omnibus33/06HallBaby.pdf" TargetMode="External"/><Relationship Id="rId322" Type="http://schemas.openxmlformats.org/officeDocument/2006/relationships/hyperlink" Target="https://archive.org/30/items/omnibus33/07MorganDido.pdf" TargetMode="External"/><Relationship Id="rId323" Type="http://schemas.openxmlformats.org/officeDocument/2006/relationships/hyperlink" Target="https://archive.org/30/items/omnibus33/08PhillipoEndings.pdf" TargetMode="External"/><Relationship Id="rId324" Type="http://schemas.openxmlformats.org/officeDocument/2006/relationships/hyperlink" Target="https://archive.org/30/items/omnibus33/09LarsonLiberty.pdf" TargetMode="External"/><Relationship Id="rId325" Type="http://schemas.openxmlformats.org/officeDocument/2006/relationships/hyperlink" Target="https://archive.org/35/items/omnibus34/01HarrisonHerodotus.pdf" TargetMode="External"/><Relationship Id="rId326" Type="http://schemas.openxmlformats.org/officeDocument/2006/relationships/hyperlink" Target="https://archive.org/35/items/omnibus34/02HeskOdysseus.pdf" TargetMode="External"/><Relationship Id="rId327" Type="http://schemas.openxmlformats.org/officeDocument/2006/relationships/hyperlink" Target="https://archive.org/35/items/omnibus34/03GottwaltOvid.pdf" TargetMode="External"/><Relationship Id="rId328" Type="http://schemas.openxmlformats.org/officeDocument/2006/relationships/hyperlink" Target="https://archive.org/35/items/omnibus34/04SmithRome.pdf" TargetMode="External"/><Relationship Id="rId329" Type="http://schemas.openxmlformats.org/officeDocument/2006/relationships/hyperlink" Target="https://archive.org/35/items/omnibus34/05MercerLycia.pdf" TargetMode="External"/><Relationship Id="rId667" Type="http://schemas.openxmlformats.org/officeDocument/2006/relationships/hyperlink" Target="https://archive.org/34/items/Omnibus63/04MayerRomangrandeur.pdf" TargetMode="External"/><Relationship Id="rId668" Type="http://schemas.openxmlformats.org/officeDocument/2006/relationships/hyperlink" Target="https://archive.org/34/items/Omnibus63/05ColemanFeralattraction.pdf" TargetMode="External"/><Relationship Id="rId669" Type="http://schemas.openxmlformats.org/officeDocument/2006/relationships/hyperlink" Target="https://archive.org/34/items/Omnibus63/06KingandNichollsTxt.pdf" TargetMode="External"/><Relationship Id="rId550" Type="http://schemas.openxmlformats.org/officeDocument/2006/relationships/hyperlink" Target="https://archive.org/28/items/Omnibus53/04Latinfunny.pdf" TargetMode="External"/><Relationship Id="rId551" Type="http://schemas.openxmlformats.org/officeDocument/2006/relationships/hyperlink" Target="https://archive.org/28/items/Omnibus53/05AllanAngerHomericsociety.pdf" TargetMode="External"/><Relationship Id="rId552" Type="http://schemas.openxmlformats.org/officeDocument/2006/relationships/hyperlink" Target="https://archive.org/28/items/Omnibus53/06FotheringhamCicerodetective%EF%80%A5.pdf" TargetMode="External"/><Relationship Id="rId553" Type="http://schemas.openxmlformats.org/officeDocument/2006/relationships/hyperlink" Target="https://archive.org/28/items/Omnibus53/07GraingerRomanfishsauce.pdf" TargetMode="External"/><Relationship Id="rId554" Type="http://schemas.openxmlformats.org/officeDocument/2006/relationships/hyperlink" Target="https://archive.org/28/items/Omnibus53/08SoodGreekhistoriansbiased.pdf" TargetMode="External"/><Relationship Id="rId555" Type="http://schemas.openxmlformats.org/officeDocument/2006/relationships/hyperlink" Target="https://archive.org/28/items/Omnibus53/09SedleyPlato.pdf" TargetMode="External"/><Relationship Id="rId556" Type="http://schemas.openxmlformats.org/officeDocument/2006/relationships/hyperlink" Target="https://archive.org/28/items/Omnibus53/10RaeburnOvidSophocles.pdf" TargetMode="External"/><Relationship Id="rId557" Type="http://schemas.openxmlformats.org/officeDocument/2006/relationships/hyperlink" Target="https://archive.org/28/items/Omnibus53/11HansenCountingofvotes.pdf" TargetMode="External"/><Relationship Id="rId558" Type="http://schemas.openxmlformats.org/officeDocument/2006/relationships/hyperlink" Target="https://archive.org/28/items/Omnibus53/12TurnerGraveissues.pdf" TargetMode="External"/><Relationship Id="rId559" Type="http://schemas.openxmlformats.org/officeDocument/2006/relationships/hyperlink" Target="https://archive.org/5/items/Omnibus54/01LiveleyOvidCorinna.pdf" TargetMode="External"/><Relationship Id="rId210" Type="http://schemas.openxmlformats.org/officeDocument/2006/relationships/hyperlink" Target="https://archive.org/3/items/omnibus23/01GoldhillNausikaa.pdf" TargetMode="External"/><Relationship Id="rId211" Type="http://schemas.openxmlformats.org/officeDocument/2006/relationships/hyperlink" Target="https://archive.org/3/items/omnibus23/02LingHouse.pdf" TargetMode="External"/><Relationship Id="rId212" Type="http://schemas.openxmlformats.org/officeDocument/2006/relationships/hyperlink" Target="https://archive.org/3/items/omnibus23/03MercerJuvenal.pdf" TargetMode="External"/><Relationship Id="rId213" Type="http://schemas.openxmlformats.org/officeDocument/2006/relationships/hyperlink" Target="https://archive.org/3/items/omnibus23/04ComberHerodotus.pdf" TargetMode="External"/><Relationship Id="rId214" Type="http://schemas.openxmlformats.org/officeDocument/2006/relationships/hyperlink" Target="https://archive.org/3/items/omnibus23/05BoardmanPan.pdf" TargetMode="External"/><Relationship Id="rId215" Type="http://schemas.openxmlformats.org/officeDocument/2006/relationships/hyperlink" Target="https://archive.org/3/items/omnibus23/06BeardHendersonMuseum.pdf" TargetMode="External"/><Relationship Id="rId216" Type="http://schemas.openxmlformats.org/officeDocument/2006/relationships/hyperlink" Target="https://archive.org/3/items/omnibus23/07FeeneyAeneid.pdf" TargetMode="External"/><Relationship Id="rId217" Type="http://schemas.openxmlformats.org/officeDocument/2006/relationships/hyperlink" Target="https://archive.org/3/items/omnibus23/08CroallyEuripides.pdf" TargetMode="External"/><Relationship Id="rId218" Type="http://schemas.openxmlformats.org/officeDocument/2006/relationships/hyperlink" Target="https://archive.org/3/items/omnibus23/09ClarkChristians.pdf" TargetMode="External"/><Relationship Id="rId219" Type="http://schemas.openxmlformats.org/officeDocument/2006/relationships/hyperlink" Target="https://archive.org/3/items/omnibus23/10OsborneDemocracy.pdf" TargetMode="External"/><Relationship Id="rId90" Type="http://schemas.openxmlformats.org/officeDocument/2006/relationships/hyperlink" Target="https://archive.org/13/items/omnibus12/04%20bowman%20New%20Documents%20from%20Vindolanda.pdf" TargetMode="External"/><Relationship Id="rId91" Type="http://schemas.openxmlformats.org/officeDocument/2006/relationships/hyperlink" Target="https://archive.org/13/items/omnibus12/05%20godwin%20Snails,%20hairy%20spiders,%20and%20contradeception.pdf" TargetMode="External"/><Relationship Id="rId92" Type="http://schemas.openxmlformats.org/officeDocument/2006/relationships/hyperlink" Target="https://archive.org/13/items/omnibus12/06%20harrison%20You%20did,%20Oscar,%20you%20did.pdf" TargetMode="External"/><Relationship Id="rId93" Type="http://schemas.openxmlformats.org/officeDocument/2006/relationships/hyperlink" Target="https://archive.org/13/items/omnibus12/07%20nash%20Making%20a%20mint.pdf" TargetMode="External"/><Relationship Id="rId94" Type="http://schemas.openxmlformats.org/officeDocument/2006/relationships/hyperlink" Target="https://archive.org/13/items/omnibus12/08%20west%20Persian%20luxuries%20and%20plain%20myrtle.pdf" TargetMode="External"/><Relationship Id="rId95" Type="http://schemas.openxmlformats.org/officeDocument/2006/relationships/hyperlink" Target="https://archive.org/13/items/omnibus12/09%20cameron%20Early%20Christian%20Women.pdf" TargetMode="External"/><Relationship Id="rId96" Type="http://schemas.openxmlformats.org/officeDocument/2006/relationships/hyperlink" Target="https://archive.org/13/items/omnibus12/10%20Thersites.pdf" TargetMode="External"/><Relationship Id="rId97" Type="http://schemas.openxmlformats.org/officeDocument/2006/relationships/hyperlink" Target="https://archive.org/13/items/omnibus12/11%20jones%20Roots%20of%20our%20Language.pdf" TargetMode="External"/><Relationship Id="rId98" Type="http://schemas.openxmlformats.org/officeDocument/2006/relationships/hyperlink" Target="https://archive.org/13/items/omnibus12/12%20barker%20How%20to%20be%20a%20Greek%20accompanist.pdf" TargetMode="External"/><Relationship Id="rId100" Type="http://schemas.openxmlformats.org/officeDocument/2006/relationships/hyperlink" Target="https://archive.org/11/items/omnibus13/01%20Murphy%20Citizen%20Brutus.pdf" TargetMode="External"/><Relationship Id="rId101" Type="http://schemas.openxmlformats.org/officeDocument/2006/relationships/hyperlink" Target="https://archive.org/11/items/omnibus13/02%20rutherford%20On%20the%20Track%20of%20Tragedy.pdf" TargetMode="External"/><Relationship Id="rId102" Type="http://schemas.openxmlformats.org/officeDocument/2006/relationships/hyperlink" Target="https://archive.org/11/items/omnibus13/03%20scupham%20More%20masked%20marauders.pdf" TargetMode="External"/><Relationship Id="rId103" Type="http://schemas.openxmlformats.org/officeDocument/2006/relationships/hyperlink" Target="https://archive.org/11/items/omnibus13/04%20feeney%20How%20the%20Aeneid%20ends.pdf" TargetMode="External"/><Relationship Id="rId104" Type="http://schemas.openxmlformats.org/officeDocument/2006/relationships/hyperlink" Target="https://archive.org/11/items/omnibus13/05%20finnegan%20Gilbert%20and%20Aristophanes.pdf" TargetMode="External"/><Relationship Id="rId105" Type="http://schemas.openxmlformats.org/officeDocument/2006/relationships/hyperlink" Target="https://archive.org/11/items/omnibus13/06%20stroh%20LVDI%20LATINI.pdf" TargetMode="External"/><Relationship Id="rId106" Type="http://schemas.openxmlformats.org/officeDocument/2006/relationships/hyperlink" Target="https://archive.org/11/items/omnibus13/07%20robinson%20Myth%20and%20French%20Theatre.pdf" TargetMode="External"/><Relationship Id="rId107" Type="http://schemas.openxmlformats.org/officeDocument/2006/relationships/hyperlink" Target="https://archive.org/11/items/omnibus13/08%20goodman%20The%20World%20of%20Pontius%20PiIate.pdf" TargetMode="External"/><Relationship Id="rId108" Type="http://schemas.openxmlformats.org/officeDocument/2006/relationships/hyperlink" Target="https://archive.org/11/items/omnibus13/09%20Thersites.pdf" TargetMode="External"/><Relationship Id="rId109" Type="http://schemas.openxmlformats.org/officeDocument/2006/relationships/hyperlink" Target="https://archive.org/11/items/omnibus13/10%20rowe%20Many-coloured%20Homer.pdf" TargetMode="External"/><Relationship Id="rId99" Type="http://schemas.openxmlformats.org/officeDocument/2006/relationships/hyperlink" Target="https://archive.org/13/items/omnibus12/13%20taplin%20Greeks%20buried%20at%20Troy.pdf" TargetMode="External"/><Relationship Id="rId440" Type="http://schemas.openxmlformats.org/officeDocument/2006/relationships/hyperlink" Target="https://archive.org/9/items/Omnibus44/09NewbyBathsofCaracalla.pdf" TargetMode="External"/><Relationship Id="rId441" Type="http://schemas.openxmlformats.org/officeDocument/2006/relationships/hyperlink" Target="https://archive.org/9/items/Omnibus44/10ArmstrongPeleusandThetis.pdf" TargetMode="External"/><Relationship Id="rId442" Type="http://schemas.openxmlformats.org/officeDocument/2006/relationships/hyperlink" Target="https://archive.org/9/items/Omnibus44/11WarrenLucretius.pdf" TargetMode="External"/><Relationship Id="rId443" Type="http://schemas.openxmlformats.org/officeDocument/2006/relationships/hyperlink" Target="https://archive.org/9/items/Omnibus44/12CooleyHouseoftheFaun.pdf" TargetMode="External"/><Relationship Id="rId444" Type="http://schemas.openxmlformats.org/officeDocument/2006/relationships/hyperlink" Target="https://archive.org/9/items/Omnibus44/13SheffieldLearningfromLovers.pdf" TargetMode="External"/><Relationship Id="rId445" Type="http://schemas.openxmlformats.org/officeDocument/2006/relationships/hyperlink" Target="https://archive.org/9/items/Omnibus44/14JonesIliad.pdf" TargetMode="External"/><Relationship Id="rId446" Type="http://schemas.openxmlformats.org/officeDocument/2006/relationships/hyperlink" Target="https://archive.org/26/items/Omnibus45/01OsborneTheartofuncertainty.pdf" TargetMode="External"/><Relationship Id="rId447" Type="http://schemas.openxmlformats.org/officeDocument/2006/relationships/hyperlink" Target="https://archive.org/26/items/Omnibus45/02BlanshardandShahabudinHercules.pdf" TargetMode="External"/><Relationship Id="rId448" Type="http://schemas.openxmlformats.org/officeDocument/2006/relationships/hyperlink" Target="https://archive.org/26/items/Omnibus45/03HebronCarvedinStone.pdf" TargetMode="External"/><Relationship Id="rId449" Type="http://schemas.openxmlformats.org/officeDocument/2006/relationships/hyperlink" Target="https://archive.org/26/items/Omnibus45/04GeachEvanderPallas.pdf" TargetMode="External"/><Relationship Id="rId670" Type="http://schemas.openxmlformats.org/officeDocument/2006/relationships/hyperlink" Target="https://archive.org/34/items/Omnibus63/07GraziosiThetis.pdf" TargetMode="External"/><Relationship Id="rId671" Type="http://schemas.openxmlformats.org/officeDocument/2006/relationships/hyperlink" Target="https://archive.org/34/items/Omnibus63/08EdwardsAgrippina.pdf" TargetMode="External"/><Relationship Id="rId672" Type="http://schemas.openxmlformats.org/officeDocument/2006/relationships/hyperlink" Target="https://archive.org/34/items/Omnibus63/09EasterlingSophocles.pdf" TargetMode="External"/><Relationship Id="rId673" Type="http://schemas.openxmlformats.org/officeDocument/2006/relationships/hyperlink" Target="https://archive.org/34/items/Omnibus63/10MoodeyOvid.pdf" TargetMode="External"/><Relationship Id="rId674" Type="http://schemas.openxmlformats.org/officeDocument/2006/relationships/hyperlink" Target="https://archive.org/34/items/Omnibus63/11KellyBarbarians.pdf" TargetMode="External"/><Relationship Id="rId675" Type="http://schemas.openxmlformats.org/officeDocument/2006/relationships/hyperlink" Target="https://archive.org/25/items/Omnibus64/02Kneeboneunexpected.pdf" TargetMode="External"/><Relationship Id="rId676" Type="http://schemas.openxmlformats.org/officeDocument/2006/relationships/hyperlink" Target="https://archive.org/25/items/Omnibus64/03Kruschwitzand%20FeliceYouthlanguage.pdf" TargetMode="External"/><Relationship Id="rId330" Type="http://schemas.openxmlformats.org/officeDocument/2006/relationships/hyperlink" Target="https://archive.org/35/items/omnibus34/06ScuphamSun.pdf" TargetMode="External"/><Relationship Id="rId331" Type="http://schemas.openxmlformats.org/officeDocument/2006/relationships/hyperlink" Target="https://archive.org/35/items/omnibus34/07SparkesPot.pdf" TargetMode="External"/><Relationship Id="rId332" Type="http://schemas.openxmlformats.org/officeDocument/2006/relationships/hyperlink" Target="https://archive.org/35/items/omnibus34/08GibsonAeneas.pdf" TargetMode="External"/><Relationship Id="rId333" Type="http://schemas.openxmlformats.org/officeDocument/2006/relationships/hyperlink" Target="https://archive.org/35/items/omnibus34/09MeadowsMoney.pdf" TargetMode="External"/><Relationship Id="rId334" Type="http://schemas.openxmlformats.org/officeDocument/2006/relationships/hyperlink" Target="https://archive.org/27/items/omnibus35/01GriffithsCare.pdf" TargetMode="External"/><Relationship Id="rId335" Type="http://schemas.openxmlformats.org/officeDocument/2006/relationships/hyperlink" Target="https://archive.org/27/items/omnibus35/02MorleyCleon.pdf" TargetMode="External"/><Relationship Id="rId336" Type="http://schemas.openxmlformats.org/officeDocument/2006/relationships/hyperlink" Target="https://archive.org/27/items/omnibus35/03JamesHorse.pdf" TargetMode="External"/><Relationship Id="rId337" Type="http://schemas.openxmlformats.org/officeDocument/2006/relationships/hyperlink" Target="https://archive.org/27/items/omnibus35/04ParkinsGracchus.pdf" TargetMode="External"/><Relationship Id="rId338" Type="http://schemas.openxmlformats.org/officeDocument/2006/relationships/hyperlink" Target="https://archive.org/27/items/omnibus35/05CooleyPompeii.pdf" TargetMode="External"/><Relationship Id="rId339" Type="http://schemas.openxmlformats.org/officeDocument/2006/relationships/hyperlink" Target="https://archive.org/27/items/omnibus35/06LaurenceNero.pdf" TargetMode="External"/><Relationship Id="rId677" Type="http://schemas.openxmlformats.org/officeDocument/2006/relationships/hyperlink" Target="https://archive.org/25/items/Omnibus64/04CartledgeSalamis.pdf" TargetMode="External"/><Relationship Id="rId678" Type="http://schemas.openxmlformats.org/officeDocument/2006/relationships/hyperlink" Target="https://archive.org/25/items/Omnibus64/05O'GormanDido.pdf" TargetMode="External"/><Relationship Id="rId679" Type="http://schemas.openxmlformats.org/officeDocument/2006/relationships/hyperlink" Target="https://archive.org/25/items/Omnibus64/06WarrenPlato.pdf" TargetMode="External"/><Relationship Id="rId560" Type="http://schemas.openxmlformats.org/officeDocument/2006/relationships/hyperlink" Target="https://archive.org/5/items/Omnibus54/02Taylorstone.pdf" TargetMode="External"/><Relationship Id="rId561" Type="http://schemas.openxmlformats.org/officeDocument/2006/relationships/hyperlink" Target="https://archive.org/5/items/Omnibus54/03ArmstrongPolyphemusAeneid.pdf" TargetMode="External"/><Relationship Id="rId562" Type="http://schemas.openxmlformats.org/officeDocument/2006/relationships/hyperlink" Target="https://archive.org/5/items/Omnibus54/04RoyTheyatewhat.pdf" TargetMode="External"/><Relationship Id="rId563" Type="http://schemas.openxmlformats.org/officeDocument/2006/relationships/hyperlink" Target="https://archive.org/5/items/Omnibus54/05MorrisonIliad.pdf" TargetMode="External"/><Relationship Id="rId564" Type="http://schemas.openxmlformats.org/officeDocument/2006/relationships/hyperlink" Target="https://archive.org/5/items/Omnibus54/06BraggCaesar.pdf" TargetMode="External"/><Relationship Id="rId565" Type="http://schemas.openxmlformats.org/officeDocument/2006/relationships/hyperlink" Target="https://archive.org/5/items/Omnibus54/07PhillippoGreektragedy.pdf" TargetMode="External"/><Relationship Id="rId566" Type="http://schemas.openxmlformats.org/officeDocument/2006/relationships/hyperlink" Target="https://archive.org/5/items/Omnibus54/08BuckleyAeneid12.pdf" TargetMode="External"/><Relationship Id="rId567" Type="http://schemas.openxmlformats.org/officeDocument/2006/relationships/hyperlink" Target="https://archive.org/5/items/Omnibus54/09RoodHerodotusEthiopia.pdf" TargetMode="External"/><Relationship Id="rId568" Type="http://schemas.openxmlformats.org/officeDocument/2006/relationships/hyperlink" Target="https://archive.org/5/items/Omnibus54/10%20LeighGreekcomediesRomanstage.pdf" TargetMode="External"/><Relationship Id="rId569" Type="http://schemas.openxmlformats.org/officeDocument/2006/relationships/hyperlink" Target="https://archive.org/3/items/Omnibus55/01TaplinIliad24.pdf" TargetMode="External"/><Relationship Id="rId220" Type="http://schemas.openxmlformats.org/officeDocument/2006/relationships/hyperlink" Target="https://archive.org/3/items/omnibus23/11GibbonsAeneas.pdf" TargetMode="External"/><Relationship Id="rId221" Type="http://schemas.openxmlformats.org/officeDocument/2006/relationships/hyperlink" Target="https://archive.org/33/items/omnibus24/01EdwardsAugustus.pdf" TargetMode="External"/><Relationship Id="rId222" Type="http://schemas.openxmlformats.org/officeDocument/2006/relationships/hyperlink" Target="https://archive.org/33/items/omnibus24/02GillMind.pdf" TargetMode="External"/><Relationship Id="rId223" Type="http://schemas.openxmlformats.org/officeDocument/2006/relationships/hyperlink" Target="https://archive.org/33/items/omnibus24/03PellingLivy.pdf" TargetMode="External"/><Relationship Id="rId224" Type="http://schemas.openxmlformats.org/officeDocument/2006/relationships/hyperlink" Target="https://archive.org/33/items/omnibus24/04Thersites.pdf" TargetMode="External"/><Relationship Id="rId225" Type="http://schemas.openxmlformats.org/officeDocument/2006/relationships/hyperlink" Target="https://archive.org/33/items/omnibus24/05BoundSpurlos.pdf" TargetMode="External"/><Relationship Id="rId226" Type="http://schemas.openxmlformats.org/officeDocument/2006/relationships/hyperlink" Target="https://archive.org/33/items/omnibus24/06KerrLonelyHearts.pdf" TargetMode="External"/><Relationship Id="rId227" Type="http://schemas.openxmlformats.org/officeDocument/2006/relationships/hyperlink" Target="https://archive.org/33/items/omnibus24/07MartinAchilles.pdf" TargetMode="External"/><Relationship Id="rId228" Type="http://schemas.openxmlformats.org/officeDocument/2006/relationships/hyperlink" Target="https://archive.org/33/items/omnibus24/08BurnyeatUrbs.pdf" TargetMode="External"/><Relationship Id="rId229" Type="http://schemas.openxmlformats.org/officeDocument/2006/relationships/hyperlink" Target="https://archive.org/33/items/omnibus24/09MartinTacitus.pdf" TargetMode="External"/><Relationship Id="rId450" Type="http://schemas.openxmlformats.org/officeDocument/2006/relationships/hyperlink" Target="https://archive.org/26/items/Omnibus45/05AshJuliusCivilis.pdf" TargetMode="External"/><Relationship Id="rId451" Type="http://schemas.openxmlformats.org/officeDocument/2006/relationships/hyperlink" Target="https://archive.org/26/items/Omnibus45/06RimellStorms.pdf" TargetMode="External"/><Relationship Id="rId452" Type="http://schemas.openxmlformats.org/officeDocument/2006/relationships/hyperlink" Target="https://archive.org/26/items/Omnibus45/07SpiveyCambridgeCastGallery.pdf" TargetMode="External"/><Relationship Id="rId453" Type="http://schemas.openxmlformats.org/officeDocument/2006/relationships/hyperlink" Target="https://archive.org/26/items/Omnibus45/08HauboldReinventingTroy.pdf" TargetMode="External"/><Relationship Id="rId454" Type="http://schemas.openxmlformats.org/officeDocument/2006/relationships/hyperlink" Target="https://archive.org/26/items/Omnibus45/09CooleyOstia.pdf" TargetMode="External"/><Relationship Id="rId455" Type="http://schemas.openxmlformats.org/officeDocument/2006/relationships/hyperlink" Target="https://archive.org/26/items/Omnibus45/10LorenzHouseofMeleager.pdf" TargetMode="External"/><Relationship Id="rId456" Type="http://schemas.openxmlformats.org/officeDocument/2006/relationships/hyperlink" Target="https://archive.org/26/items/Omnibus45/11OmitowojuWomenofAthens.pdf" TargetMode="External"/><Relationship Id="rId110" Type="http://schemas.openxmlformats.org/officeDocument/2006/relationships/hyperlink" Target="https://archive.org/5/items/omnibus14/01OsborneAthenianDemocracy.pdf" TargetMode="External"/><Relationship Id="rId111" Type="http://schemas.openxmlformats.org/officeDocument/2006/relationships/hyperlink" Target="https://archive.org/5/items/omnibus14/02ButterworthFirstGreekCruise.pdf" TargetMode="External"/><Relationship Id="rId459" Type="http://schemas.openxmlformats.org/officeDocument/2006/relationships/hyperlink" Target="https://archive.org/17/items/Omnibus46/01BarkerPoliticalDissent.pdf" TargetMode="External"/><Relationship Id="rId1" Type="http://schemas.openxmlformats.org/officeDocument/2006/relationships/hyperlink" Target="https://archive.org/1/items/omnibus01/01ParsonsBook.pdf" TargetMode="External"/><Relationship Id="rId2" Type="http://schemas.openxmlformats.org/officeDocument/2006/relationships/hyperlink" Target="https://archive.org/1/items/omnibus01/02WilkesUnderground.pdf" TargetMode="External"/><Relationship Id="rId3" Type="http://schemas.openxmlformats.org/officeDocument/2006/relationships/hyperlink" Target="https://archive.org/1/items/omnibus01/03VickersDinner.pdf" TargetMode="External"/><Relationship Id="rId4" Type="http://schemas.openxmlformats.org/officeDocument/2006/relationships/hyperlink" Target="https://archive.org/1/items/omnibus01/04MooneyLatin.pdf" TargetMode="External"/><Relationship Id="rId5" Type="http://schemas.openxmlformats.org/officeDocument/2006/relationships/hyperlink" Target="https://archive.org/1/items/omnibus01/05RawsonCicero.pdf" TargetMode="External"/><Relationship Id="rId6" Type="http://schemas.openxmlformats.org/officeDocument/2006/relationships/hyperlink" Target="https://archive.org/1/items/omnibus01/06%20Thersites.pdf" TargetMode="External"/><Relationship Id="rId7" Type="http://schemas.openxmlformats.org/officeDocument/2006/relationships/hyperlink" Target="https://archive.org/1/items/omnibus01/07HassallBritain.pdf" TargetMode="External"/><Relationship Id="rId8" Type="http://schemas.openxmlformats.org/officeDocument/2006/relationships/hyperlink" Target="https://archive.org/1/items/omnibus01/08GrandsenAuden.pdf" TargetMode="External"/><Relationship Id="rId9" Type="http://schemas.openxmlformats.org/officeDocument/2006/relationships/hyperlink" Target="https://archive.org/6/items/omnibus02/01NevardMinotaur.pdf" TargetMode="External"/><Relationship Id="rId112" Type="http://schemas.openxmlformats.org/officeDocument/2006/relationships/hyperlink" Target="https://archive.org/5/items/omnibus14/03WestTranslatingAeneid.pdf" TargetMode="External"/><Relationship Id="rId113" Type="http://schemas.openxmlformats.org/officeDocument/2006/relationships/hyperlink" Target="https://archive.org/5/items/omnibus14/04TaplinVillasLosAngelesHerculaneum.pdf" TargetMode="External"/><Relationship Id="rId114" Type="http://schemas.openxmlformats.org/officeDocument/2006/relationships/hyperlink" Target="https://archive.org/5/items/omnibus14/05EasterlingBachae.pdf" TargetMode="External"/><Relationship Id="rId115" Type="http://schemas.openxmlformats.org/officeDocument/2006/relationships/hyperlink" Target="https://archive.org/5/items/omnibus14/06HassallRomanBritain.pdf" TargetMode="External"/><Relationship Id="rId116" Type="http://schemas.openxmlformats.org/officeDocument/2006/relationships/hyperlink" Target="https://archive.org/5/items/omnibus14/07PowellLanguageRoots.pdf" TargetMode="External"/><Relationship Id="rId117" Type="http://schemas.openxmlformats.org/officeDocument/2006/relationships/hyperlink" Target="https://archive.org/5/items/omnibus14/08Thersites.pdf" TargetMode="External"/><Relationship Id="rId118" Type="http://schemas.openxmlformats.org/officeDocument/2006/relationships/hyperlink" Target="https://archive.org/5/items/omnibus14/09KreitzerPomponiusMusa.pdf" TargetMode="External"/><Relationship Id="rId119" Type="http://schemas.openxmlformats.org/officeDocument/2006/relationships/hyperlink" Target="https://archive.org/5/items/omnibus14/10WatsonRomanInsults.pdf" TargetMode="External"/><Relationship Id="rId457" Type="http://schemas.openxmlformats.org/officeDocument/2006/relationships/hyperlink" Target="https://archive.org/26/items/Omnibus45/12KonigAncientOlympics.pdf" TargetMode="External"/><Relationship Id="rId458" Type="http://schemas.openxmlformats.org/officeDocument/2006/relationships/hyperlink" Target="https://archive.org/26/items/Omnibus45/13WildeNausicaa.pdf" TargetMode="External"/><Relationship Id="rId680" Type="http://schemas.openxmlformats.org/officeDocument/2006/relationships/hyperlink" Target="https://archive.org/25/items/Omnibus64/07Audley-Millerimages.pdf" TargetMode="External"/><Relationship Id="rId681" Type="http://schemas.openxmlformats.org/officeDocument/2006/relationships/hyperlink" Target="https://archive.org/25/items/Omnibus64/08SedleyArtemidorus.pdf" TargetMode="External"/><Relationship Id="rId682" Type="http://schemas.openxmlformats.org/officeDocument/2006/relationships/hyperlink" Target="https://archive.org/25/items/Omnibus64/09HatzimichaliSophists.pdf" TargetMode="External"/><Relationship Id="rId683" Type="http://schemas.openxmlformats.org/officeDocument/2006/relationships/hyperlink" Target="https://archive.org/25/items/Omnibus64/10BudelmannGreektragedy.pdf" TargetMode="External"/><Relationship Id="rId684" Type="http://schemas.openxmlformats.org/officeDocument/2006/relationships/hyperlink" Target="https://archive.org/25/items/Omnibus64/11SpiveyHomer.pdf" TargetMode="External"/><Relationship Id="rId685" Type="http://schemas.openxmlformats.org/officeDocument/2006/relationships/hyperlink" Target="https://archive.org/25/items/Omnibus64/12MheallaighMoon.pdf" TargetMode="External"/><Relationship Id="rId686" Type="http://schemas.openxmlformats.org/officeDocument/2006/relationships/hyperlink" Target="https://archive.org/31/items/Omnibus65/01RutherfordSophocles.pdf" TargetMode="External"/><Relationship Id="rId340" Type="http://schemas.openxmlformats.org/officeDocument/2006/relationships/hyperlink" Target="https://archive.org/27/items/omnibus35/07PhilippSeneca.pdf" TargetMode="External"/><Relationship Id="rId341" Type="http://schemas.openxmlformats.org/officeDocument/2006/relationships/hyperlink" Target="https://archive.org/27/items/omnibus35/08PobjoyVergil.pdf" TargetMode="External"/><Relationship Id="rId342" Type="http://schemas.openxmlformats.org/officeDocument/2006/relationships/hyperlink" Target="https://archive.org/27/items/omnibus35/09MorwoodMedea.pdf" TargetMode="External"/><Relationship Id="rId343" Type="http://schemas.openxmlformats.org/officeDocument/2006/relationships/hyperlink" Target="https://archive.org/27/items/omnibus35/10SmithZoilos.pdf" TargetMode="External"/><Relationship Id="rId344" Type="http://schemas.openxmlformats.org/officeDocument/2006/relationships/hyperlink" Target="https://archive.org/19/items/omnibus36/01MorleyMetropolis.pdf" TargetMode="External"/><Relationship Id="rId345" Type="http://schemas.openxmlformats.org/officeDocument/2006/relationships/hyperlink" Target="https://archive.org/19/items/omnibus36/02MurrayPenelope.pdf" TargetMode="External"/><Relationship Id="rId346" Type="http://schemas.openxmlformats.org/officeDocument/2006/relationships/hyperlink" Target="https://archive.org/19/items/omnibus36/03JenkynsPoetry.pdf" TargetMode="External"/><Relationship Id="rId347" Type="http://schemas.openxmlformats.org/officeDocument/2006/relationships/hyperlink" Target="https://archive.org/19/items/omnibus36/04GruezelierGladiators.pdf" TargetMode="External"/><Relationship Id="rId348" Type="http://schemas.openxmlformats.org/officeDocument/2006/relationships/hyperlink" Target="https://archive.org/19/items/omnibus36/05JamesClues.pdf" TargetMode="External"/><Relationship Id="rId349" Type="http://schemas.openxmlformats.org/officeDocument/2006/relationships/hyperlink" Target="https://archive.org/19/items/omnibus36/06Heaney.pdf" TargetMode="External"/><Relationship Id="rId687" Type="http://schemas.openxmlformats.org/officeDocument/2006/relationships/hyperlink" Target="https://archive.org/31/items/Omnibus65/02Mantle%20Bardo.pdf" TargetMode="External"/><Relationship Id="rId688" Type="http://schemas.openxmlformats.org/officeDocument/2006/relationships/hyperlink" Target="https://archive.org/31/items/Omnibus65/03RepathTrimalchio.pdf" TargetMode="External"/><Relationship Id="rId689" Type="http://schemas.openxmlformats.org/officeDocument/2006/relationships/hyperlink" Target="https://archive.org/31/items/Omnibus65/04Low%20Sparta.pdf" TargetMode="External"/><Relationship Id="rId570" Type="http://schemas.openxmlformats.org/officeDocument/2006/relationships/hyperlink" Target="https://archive.org/3/items/Omnibus55/02JamesLancaster.pdf" TargetMode="External"/><Relationship Id="rId571" Type="http://schemas.openxmlformats.org/officeDocument/2006/relationships/hyperlink" Target="https://archive.org/3/items/Omnibus55/03MheallaighOdyssey.pdf" TargetMode="External"/><Relationship Id="rId572" Type="http://schemas.openxmlformats.org/officeDocument/2006/relationships/hyperlink" Target="https://archive.org/3/items/Omnibus55/04CowanTroyII.pdf" TargetMode="External"/><Relationship Id="rId573" Type="http://schemas.openxmlformats.org/officeDocument/2006/relationships/hyperlink" Target="https://archive.org/3/items/Omnibus55/05NichollsDigitalreconstruction.pdf" TargetMode="External"/><Relationship Id="rId574" Type="http://schemas.openxmlformats.org/officeDocument/2006/relationships/hyperlink" Target="https://archive.org/3/items/Omnibus55/06WarrenPhaedo.pdf" TargetMode="External"/><Relationship Id="rId575" Type="http://schemas.openxmlformats.org/officeDocument/2006/relationships/hyperlink" Target="https://archive.org/3/items/Omnibus55/07HeskXenophon.pdf" TargetMode="External"/><Relationship Id="rId576" Type="http://schemas.openxmlformats.org/officeDocument/2006/relationships/hyperlink" Target="https://archive.org/3/items/Omnibus55/08FoxCicerooratory.pdf" TargetMode="External"/><Relationship Id="rId230" Type="http://schemas.openxmlformats.org/officeDocument/2006/relationships/hyperlink" Target="https://archive.org/33/items/omnibus24/10MingayHades.pdf" TargetMode="External"/><Relationship Id="rId231" Type="http://schemas.openxmlformats.org/officeDocument/2006/relationships/hyperlink" Target="https://archive.org/27/items/omnibus25/01JenkynsVirgil.pdf" TargetMode="External"/><Relationship Id="rId232" Type="http://schemas.openxmlformats.org/officeDocument/2006/relationships/hyperlink" Target="https://archive.org/27/items/omnibus25/02BrodersenWonder.pdf" TargetMode="External"/><Relationship Id="rId233" Type="http://schemas.openxmlformats.org/officeDocument/2006/relationships/hyperlink" Target="https://archive.org/27/items/omnibus25/03BerryCicero.pdf" TargetMode="External"/><Relationship Id="rId234" Type="http://schemas.openxmlformats.org/officeDocument/2006/relationships/hyperlink" Target="https://archive.org/27/items/omnibus25/04WestHomeric.pdf" TargetMode="External"/><Relationship Id="rId235" Type="http://schemas.openxmlformats.org/officeDocument/2006/relationships/hyperlink" Target="https://archive.org/27/items/omnibus25/05KurhtPersia.pdf" TargetMode="External"/><Relationship Id="rId236" Type="http://schemas.openxmlformats.org/officeDocument/2006/relationships/hyperlink" Target="https://archive.org/27/items/omnibus25/06TaplinScene.pdf" TargetMode="External"/><Relationship Id="rId237" Type="http://schemas.openxmlformats.org/officeDocument/2006/relationships/hyperlink" Target="https://archive.org/27/items/omnibus25/07ArafatZeuses.pdf" TargetMode="External"/><Relationship Id="rId238" Type="http://schemas.openxmlformats.org/officeDocument/2006/relationships/hyperlink" Target="https://archive.org/27/items/omnibus25/08Thersites.pdf" TargetMode="External"/><Relationship Id="rId239" Type="http://schemas.openxmlformats.org/officeDocument/2006/relationships/hyperlink" Target="https://archive.org/27/items/omnibus25/09GreenAusonius.pdf" TargetMode="External"/><Relationship Id="rId577" Type="http://schemas.openxmlformats.org/officeDocument/2006/relationships/hyperlink" Target="https://archive.org/3/items/Omnibus55/09DavidsonAthensBritain.pdf" TargetMode="External"/><Relationship Id="rId578" Type="http://schemas.openxmlformats.org/officeDocument/2006/relationships/hyperlink" Target="https://archive.org/3/items/Omnibus55/10OsbornePolybius.pdf" TargetMode="External"/><Relationship Id="rId579" Type="http://schemas.openxmlformats.org/officeDocument/2006/relationships/hyperlink" Target="https://archive.org/3/items/Omnibus55/11RutherfordElectra.pdf" TargetMode="External"/><Relationship Id="rId460" Type="http://schemas.openxmlformats.org/officeDocument/2006/relationships/hyperlink" Target="https://archive.org/17/items/Omnibus46/02DavidsonAthenianTheatre.pdf" TargetMode="External"/><Relationship Id="rId461" Type="http://schemas.openxmlformats.org/officeDocument/2006/relationships/hyperlink" Target="https://archive.org/17/items/Omnibus46/03MorwardSophoclesPhiloctetes.pdf" TargetMode="External"/><Relationship Id="rId462" Type="http://schemas.openxmlformats.org/officeDocument/2006/relationships/hyperlink" Target="https://archive.org/17/items/Omnibus46/04Petsalis-DiomidisClassicsandPolitics.pdf" TargetMode="External"/><Relationship Id="rId463" Type="http://schemas.openxmlformats.org/officeDocument/2006/relationships/hyperlink" Target="https://archive.org/17/items/Omnibus46/05Bryant-DaviesClassicalandPostcolonialTragedy.pdf" TargetMode="External"/><Relationship Id="rId464" Type="http://schemas.openxmlformats.org/officeDocument/2006/relationships/hyperlink" Target="https://archive.org/17/items/Omnibus46/06LyneAeneid12.pdf" TargetMode="External"/><Relationship Id="rId465" Type="http://schemas.openxmlformats.org/officeDocument/2006/relationships/hyperlink" Target="https://archive.org/17/items/Omnibus46/07SparkesBedroomFarce.pdf" TargetMode="External"/><Relationship Id="rId466" Type="http://schemas.openxmlformats.org/officeDocument/2006/relationships/hyperlink" Target="https://archive.org/17/items/Omnibus46/08MossmanAegeusandMedea.pdf" TargetMode="External"/><Relationship Id="rId467" Type="http://schemas.openxmlformats.org/officeDocument/2006/relationships/hyperlink" Target="https://archive.org/17/items/Omnibus46/09WhitmarshHarryPotter.pdf" TargetMode="External"/><Relationship Id="rId468" Type="http://schemas.openxmlformats.org/officeDocument/2006/relationships/hyperlink" Target="https://archive.org/17/items/Omnibus46/10HalesTheCrystalPalace.pdf" TargetMode="External"/><Relationship Id="rId469" Type="http://schemas.openxmlformats.org/officeDocument/2006/relationships/hyperlink" Target="https://archive.org/17/items/Omnibus46/11OsborneHowtoWinFriendsandInfluencePeople%20.pdf" TargetMode="External"/><Relationship Id="rId120" Type="http://schemas.openxmlformats.org/officeDocument/2006/relationships/hyperlink" Target="https://archive.org/5/items/omnibus14/11CareersforClassicists.pdf" TargetMode="External"/><Relationship Id="rId121" Type="http://schemas.openxmlformats.org/officeDocument/2006/relationships/hyperlink" Target="https://archive.org/31/items/omnibus15/01Aeneid4.pdf" TargetMode="External"/><Relationship Id="rId122" Type="http://schemas.openxmlformats.org/officeDocument/2006/relationships/hyperlink" Target="https://archive.org/31/items/omnibus15/02KingHippocraticgynaecology.pdf" TargetMode="External"/><Relationship Id="rId123" Type="http://schemas.openxmlformats.org/officeDocument/2006/relationships/hyperlink" Target="https://archive.org/31/items/omnibus15/03ParkerPliny.pdf" TargetMode="External"/><Relationship Id="rId124" Type="http://schemas.openxmlformats.org/officeDocument/2006/relationships/hyperlink" Target="https://archive.org/31/items/omnibus15/04GillLuxuryVases.pdf" TargetMode="External"/><Relationship Id="rId125" Type="http://schemas.openxmlformats.org/officeDocument/2006/relationships/hyperlink" Target="https://archive.org/31/items/omnibus15/05Pericles.pdf" TargetMode="External"/><Relationship Id="rId126" Type="http://schemas.openxmlformats.org/officeDocument/2006/relationships/hyperlink" Target="https://archive.org/31/items/omnibus15/06NisbetTheOldLie.pdf" TargetMode="External"/><Relationship Id="rId127" Type="http://schemas.openxmlformats.org/officeDocument/2006/relationships/hyperlink" Target="https://archive.org/31/items/omnibus15/07Thersites.pdf" TargetMode="External"/><Relationship Id="rId128" Type="http://schemas.openxmlformats.org/officeDocument/2006/relationships/hyperlink" Target="https://archive.org/31/items/omnibus15/08HutchinsonJuvenal.pdf" TargetMode="External"/><Relationship Id="rId129" Type="http://schemas.openxmlformats.org/officeDocument/2006/relationships/hyperlink" Target="https://archive.org/31/items/omnibus15/09Atheniantrireme.pdf" TargetMode="External"/><Relationship Id="rId690" Type="http://schemas.openxmlformats.org/officeDocument/2006/relationships/hyperlink" Target="https://archive.org/31/items/Omnibus65/05MarshallLove.pdf" TargetMode="External"/><Relationship Id="rId691" Type="http://schemas.openxmlformats.org/officeDocument/2006/relationships/hyperlink" Target="https://archive.org/31/items/Omnibus65/06GibsonPlinyVesuvius.pdf" TargetMode="External"/><Relationship Id="rId692" Type="http://schemas.openxmlformats.org/officeDocument/2006/relationships/hyperlink" Target="https://archive.org/31/items/Omnibus65/07NabneyHungerGames.pdf" TargetMode="External"/><Relationship Id="rId693" Type="http://schemas.openxmlformats.org/officeDocument/2006/relationships/hyperlink" Target="https://archive.org/31/items/Omnibus65/08CooleyHerculaneum.pdf" TargetMode="External"/><Relationship Id="rId694" Type="http://schemas.openxmlformats.org/officeDocument/2006/relationships/hyperlink" Target="https://archive.org/31/items/Omnibus65/09WhitmarshIliad.pdf" TargetMode="External"/><Relationship Id="rId695" Type="http://schemas.openxmlformats.org/officeDocument/2006/relationships/hyperlink" Target="https://archive.org/31/items/Omnibus65/10Silchester.pdf" TargetMode="External"/><Relationship Id="rId696" Type="http://schemas.openxmlformats.org/officeDocument/2006/relationships/hyperlink" Target="https://archive.org/31/items/Omnibus65/11ParrCountrylife.pdf" TargetMode="External"/><Relationship Id="rId350" Type="http://schemas.openxmlformats.org/officeDocument/2006/relationships/hyperlink" Target="https://archive.org/19/items/omnibus36/07BeethamBattle.pdf" TargetMode="External"/><Relationship Id="rId351" Type="http://schemas.openxmlformats.org/officeDocument/2006/relationships/hyperlink" Target="https://archive.org/19/items/omnibus36/08HallClytemnestra.pdf" TargetMode="External"/><Relationship Id="rId352" Type="http://schemas.openxmlformats.org/officeDocument/2006/relationships/hyperlink" Target="https://archive.org/19/items/omnibus36/09BirleyVindolanda.pdf" TargetMode="External"/><Relationship Id="rId353" Type="http://schemas.openxmlformats.org/officeDocument/2006/relationships/hyperlink" Target="https://archive.org/19/items/omnibus36/10AldenUnderwear.pdf" TargetMode="External"/><Relationship Id="rId354" Type="http://schemas.openxmlformats.org/officeDocument/2006/relationships/hyperlink" Target="https://archive.org/22/items/omnibus37/01MinchinHomer.pdf" TargetMode="External"/><Relationship Id="rId355" Type="http://schemas.openxmlformats.org/officeDocument/2006/relationships/hyperlink" Target="https://archive.org/22/items/omnibus37/02ScuphamVesuvius.pdf" TargetMode="External"/><Relationship Id="rId356" Type="http://schemas.openxmlformats.org/officeDocument/2006/relationships/hyperlink" Target="https://archive.org/22/items/omnibus37/03CooleyPompeii.pdf" TargetMode="External"/><Relationship Id="rId357" Type="http://schemas.openxmlformats.org/officeDocument/2006/relationships/hyperlink" Target="https://archive.org/22/items/omnibus37/04HarrisonHoratian.pdf" TargetMode="External"/><Relationship Id="rId358" Type="http://schemas.openxmlformats.org/officeDocument/2006/relationships/hyperlink" Target="https://archive.org/22/items/omnibus37/05OsbornePandora.pdf" TargetMode="External"/><Relationship Id="rId359" Type="http://schemas.openxmlformats.org/officeDocument/2006/relationships/hyperlink" Target="https://archive.org/22/items/omnibus37/06WilliamsCoin.pdf" TargetMode="External"/><Relationship Id="rId697" Type="http://schemas.openxmlformats.org/officeDocument/2006/relationships/hyperlink" Target="https://archive.org/31/items/Omnibus65/12LavanTacitus.pdf" TargetMode="External"/><Relationship Id="rId698" Type="http://schemas.openxmlformats.org/officeDocument/2006/relationships/hyperlink" Target="https://archive.org/24/items/Omnibus66/01BarrowVictorianBritain.pdf" TargetMode="External"/><Relationship Id="rId699" Type="http://schemas.openxmlformats.org/officeDocument/2006/relationships/hyperlink" Target="https://archive.org/24/items/Omnibus66/02WestwoodDemosthenes.pdf" TargetMode="External"/><Relationship Id="rId580" Type="http://schemas.openxmlformats.org/officeDocument/2006/relationships/hyperlink" Target="https://archive.org/3/items/Omnibus55/12MeeMycenaeans.pdf" TargetMode="External"/><Relationship Id="rId581" Type="http://schemas.openxmlformats.org/officeDocument/2006/relationships/hyperlink" Target="https://archive.org/16/items/Omnibus56/01SmithAphrodisias.pdf" TargetMode="External"/><Relationship Id="rId582" Type="http://schemas.openxmlformats.org/officeDocument/2006/relationships/hyperlink" Target="https://archive.org/16/items/Omnibus56/02ParsonHomer.pdf" TargetMode="External"/><Relationship Id="rId583" Type="http://schemas.openxmlformats.org/officeDocument/2006/relationships/hyperlink" Target="https://archive.org/16/items/Omnibus56/03Morgansatire.pdf" TargetMode="External"/><Relationship Id="rId584" Type="http://schemas.openxmlformats.org/officeDocument/2006/relationships/hyperlink" Target="https://archive.org/16/items/Omnibus56/04CatenaccioAgamemnonOxford.pdf" TargetMode="External"/><Relationship Id="rId585" Type="http://schemas.openxmlformats.org/officeDocument/2006/relationships/hyperlink" Target="https://archive.org/16/items/Omnibus56/05PanayotakisTerence.pdf" TargetMode="External"/><Relationship Id="rId586" Type="http://schemas.openxmlformats.org/officeDocument/2006/relationships/hyperlink" Target="https://archive.org/16/items/Omnibus56/06Coltmanneoclassicism.pdf" TargetMode="External"/><Relationship Id="rId240" Type="http://schemas.openxmlformats.org/officeDocument/2006/relationships/hyperlink" Target="https://archive.org/27/items/omnibus25/10Sophocles.pdf" TargetMode="External"/><Relationship Id="rId241" Type="http://schemas.openxmlformats.org/officeDocument/2006/relationships/hyperlink" Target="https://archive.org/27/items/omnibus25/11MayorWeasels.pdf" TargetMode="External"/><Relationship Id="rId242" Type="http://schemas.openxmlformats.org/officeDocument/2006/relationships/hyperlink" Target="https://archive.org/27/items/omnibus25/12ThebanHeart.pdf" TargetMode="External"/><Relationship Id="rId243" Type="http://schemas.openxmlformats.org/officeDocument/2006/relationships/hyperlink" Target="https://archive.org/12/items/omnibus26/01DoranOdyssey.pdf" TargetMode="External"/><Relationship Id="rId244" Type="http://schemas.openxmlformats.org/officeDocument/2006/relationships/hyperlink" Target="https://archive.org/12/items/omnibus26/02PriceCalendar.pdf" TargetMode="External"/><Relationship Id="rId245" Type="http://schemas.openxmlformats.org/officeDocument/2006/relationships/hyperlink" Target="https://archive.org/12/items/omnibus26/03OsbornePlato.pdf" TargetMode="External"/><Relationship Id="rId246" Type="http://schemas.openxmlformats.org/officeDocument/2006/relationships/hyperlink" Target="https://archive.org/12/items/omnibus26/04NisbetCatullus.pdf" TargetMode="External"/><Relationship Id="rId247" Type="http://schemas.openxmlformats.org/officeDocument/2006/relationships/hyperlink" Target="https://archive.org/12/items/omnibus26/05PeartOrestes.pdf" TargetMode="External"/><Relationship Id="rId248" Type="http://schemas.openxmlformats.org/officeDocument/2006/relationships/hyperlink" Target="https://archive.org/12/items/omnibus26/06ParkinsNovels.pdf" TargetMode="External"/><Relationship Id="rId249" Type="http://schemas.openxmlformats.org/officeDocument/2006/relationships/hyperlink" Target="https://archive.org/12/items/omnibus26/07SmithCoinage.pdf" TargetMode="External"/><Relationship Id="rId587" Type="http://schemas.openxmlformats.org/officeDocument/2006/relationships/hyperlink" Target="https://archive.org/16/items/Omnibus56/07HigginsLovelessons.pdf" TargetMode="External"/><Relationship Id="rId588" Type="http://schemas.openxmlformats.org/officeDocument/2006/relationships/hyperlink" Target="https://archive.org/16/items/Omnibus56/08WrightFamouslostwords.pdf" TargetMode="External"/><Relationship Id="rId589" Type="http://schemas.openxmlformats.org/officeDocument/2006/relationships/hyperlink" Target="https://archive.org/16/items/Omnibus56/09VoutHadrian.pdf" TargetMode="External"/><Relationship Id="rId470" Type="http://schemas.openxmlformats.org/officeDocument/2006/relationships/hyperlink" Target="https://archive.org/17/items/Omnibus46/12PaintinAugustanBuildingProgramme.pdf" TargetMode="External"/><Relationship Id="rId471" Type="http://schemas.openxmlformats.org/officeDocument/2006/relationships/hyperlink" Target="https://archive.org/17/items/Omnibus46/13HarrisonTyrant.pdf" TargetMode="External"/><Relationship Id="rId472" Type="http://schemas.openxmlformats.org/officeDocument/2006/relationships/hyperlink" Target="https://archive.org/5/items/Omnibus47/01NichollsPublicLibraries.pdf" TargetMode="External"/><Relationship Id="rId473" Type="http://schemas.openxmlformats.org/officeDocument/2006/relationships/hyperlink" Target="https://archive.org/5/items/Omnibus47/02PhilipPullman.pdf" TargetMode="External"/><Relationship Id="rId474" Type="http://schemas.openxmlformats.org/officeDocument/2006/relationships/hyperlink" Target="https://archive.org/5/items/Omnibus47/03HerbertandOsborneThersitesandOdysseus.pdf" TargetMode="External"/><Relationship Id="rId475" Type="http://schemas.openxmlformats.org/officeDocument/2006/relationships/hyperlink" Target="https://archive.org/5/items/Omnibus47/04MitchellPhilipII.pdf" TargetMode="External"/><Relationship Id="rId476" Type="http://schemas.openxmlformats.org/officeDocument/2006/relationships/hyperlink" Target="https://archive.org/5/items/Omnibus47/05BurnandCicero.pdf" TargetMode="External"/><Relationship Id="rId477" Type="http://schemas.openxmlformats.org/officeDocument/2006/relationships/hyperlink" Target="https://archive.org/5/items/Omnibus47/06MorganPaulinAthens.pdf" TargetMode="External"/><Relationship Id="rId478" Type="http://schemas.openxmlformats.org/officeDocument/2006/relationships/hyperlink" Target="https://archive.org/5/items/Omnibus47/07WrightPhaedra.pdf" TargetMode="External"/><Relationship Id="rId479" Type="http://schemas.openxmlformats.org/officeDocument/2006/relationships/hyperlink" Target="https://archive.org/5/items/Omnibus47/08ColtmanExcavationsBayofNaples.pdf" TargetMode="External"/><Relationship Id="rId130" Type="http://schemas.openxmlformats.org/officeDocument/2006/relationships/hyperlink" Target="https://archive.org/31/items/omnibus15/10WrightLanguageRoots.pdf" TargetMode="External"/><Relationship Id="rId131" Type="http://schemas.openxmlformats.org/officeDocument/2006/relationships/hyperlink" Target="https://archive.org/31/items/omnibus15/11BulleyCatullus.pdf" TargetMode="External"/><Relationship Id="rId132" Type="http://schemas.openxmlformats.org/officeDocument/2006/relationships/hyperlink" Target="https://archive.org/31/items/omnibus15/12PattersonBolsena.pdf" TargetMode="External"/><Relationship Id="rId133" Type="http://schemas.openxmlformats.org/officeDocument/2006/relationships/hyperlink" Target="https://archive.org/19/items/omnibus16/01DaviesGreek%20Insects.pdf" TargetMode="External"/><Relationship Id="rId134" Type="http://schemas.openxmlformats.org/officeDocument/2006/relationships/hyperlink" Target="https://archive.org/19/items/omnibus16/02GriffinTacitus.pdf" TargetMode="External"/><Relationship Id="rId135" Type="http://schemas.openxmlformats.org/officeDocument/2006/relationships/hyperlink" Target="https://archive.org/19/items/omnibus16/03MayorHauntedHellas.pdf" TargetMode="External"/><Relationship Id="rId136" Type="http://schemas.openxmlformats.org/officeDocument/2006/relationships/hyperlink" Target="https://archive.org/19/items/omnibus16/04EdwardsHomer.pdf" TargetMode="External"/><Relationship Id="rId137" Type="http://schemas.openxmlformats.org/officeDocument/2006/relationships/hyperlink" Target="https://archive.org/19/items/omnibus16/05BurtonSatyrs.pdf" TargetMode="External"/><Relationship Id="rId138" Type="http://schemas.openxmlformats.org/officeDocument/2006/relationships/hyperlink" Target="https://archive.org/19/items/omnibus16/06HollisOvid.pdf" TargetMode="External"/><Relationship Id="rId139" Type="http://schemas.openxmlformats.org/officeDocument/2006/relationships/hyperlink" Target="https://archive.org/19/items/omnibus16/07KingtonLondinium.pdf" TargetMode="External"/><Relationship Id="rId360" Type="http://schemas.openxmlformats.org/officeDocument/2006/relationships/hyperlink" Target="https://archive.org/22/items/omnibus37/07FisserActaeon.pdf" TargetMode="External"/><Relationship Id="rId361" Type="http://schemas.openxmlformats.org/officeDocument/2006/relationships/hyperlink" Target="https://archive.org/22/items/omnibus37/08WilliamsHughes.pdf" TargetMode="External"/><Relationship Id="rId362" Type="http://schemas.openxmlformats.org/officeDocument/2006/relationships/hyperlink" Target="https://archive.org/22/items/omnibus37/09KrausEat.pdf" TargetMode="External"/><Relationship Id="rId363" Type="http://schemas.openxmlformats.org/officeDocument/2006/relationships/hyperlink" Target="https://archive.org/22/items/omnibus37/10GoodmanChrist.pdf" TargetMode="External"/><Relationship Id="rId364" Type="http://schemas.openxmlformats.org/officeDocument/2006/relationships/hyperlink" Target="https://archive.org/31/items/omnibus38/01ParkerDiomedes.pdf" TargetMode="External"/><Relationship Id="rId365" Type="http://schemas.openxmlformats.org/officeDocument/2006/relationships/hyperlink" Target="https://archive.org/31/items/omnibus38/02WiedemannMillenium.pdf" TargetMode="External"/><Relationship Id="rId366" Type="http://schemas.openxmlformats.org/officeDocument/2006/relationships/hyperlink" Target="https://archive.org/31/items/omnibus38/03OsbornePainting.pdf" TargetMode="External"/><Relationship Id="rId367" Type="http://schemas.openxmlformats.org/officeDocument/2006/relationships/hyperlink" Target="https://archive.org/31/items/omnibus38/04BerryJury.pdf" TargetMode="External"/><Relationship Id="rId368" Type="http://schemas.openxmlformats.org/officeDocument/2006/relationships/hyperlink" Target="https://archive.org/31/items/omnibus38/05RoodThuydides.pdf" TargetMode="External"/><Relationship Id="rId369" Type="http://schemas.openxmlformats.org/officeDocument/2006/relationships/hyperlink" Target="https://archive.org/31/items/omnibus38/06PattersonTitus.pdf" TargetMode="External"/><Relationship Id="rId590" Type="http://schemas.openxmlformats.org/officeDocument/2006/relationships/hyperlink" Target="https://archive.org/16/items/Omnibus56/10StewartGreekcity.pdf" TargetMode="External"/><Relationship Id="rId591" Type="http://schemas.openxmlformats.org/officeDocument/2006/relationships/hyperlink" Target="https://archive.org/16/items/Omnibus56/11AdamsColloquies.pdf" TargetMode="External"/><Relationship Id="rId592" Type="http://schemas.openxmlformats.org/officeDocument/2006/relationships/hyperlink" Target="https://archive.org/4/items/Omnibus57/01HardwickGreektragedy.pdf" TargetMode="External"/><Relationship Id="rId593" Type="http://schemas.openxmlformats.org/officeDocument/2006/relationships/hyperlink" Target="https://archive.org/4/items/Omnibus57/02HardiePetrarch.pdf" TargetMode="External"/><Relationship Id="rId594" Type="http://schemas.openxmlformats.org/officeDocument/2006/relationships/hyperlink" Target="https://archive.org/4/items/Omnibus57/03WallaceRomanLondon.pdf" TargetMode="External"/><Relationship Id="rId595" Type="http://schemas.openxmlformats.org/officeDocument/2006/relationships/hyperlink" Target="https://archive.org/4/items/Omnibus57/04LiddelAthenianimperialism.pdf" TargetMode="External"/><Relationship Id="rId596" Type="http://schemas.openxmlformats.org/officeDocument/2006/relationships/hyperlink" Target="https://archive.org/4/items/Omnibus57/05TatlowOvidMetamorphoses.pdf" TargetMode="External"/><Relationship Id="rId250" Type="http://schemas.openxmlformats.org/officeDocument/2006/relationships/hyperlink" Target="https://archive.org/12/items/omnibus26/08SharplesPhilosopherTiger.pdf" TargetMode="External"/><Relationship Id="rId251" Type="http://schemas.openxmlformats.org/officeDocument/2006/relationships/hyperlink" Target="https://archive.org/12/items/omnibus26/09NevillePliny.pdf" TargetMode="External"/><Relationship Id="rId252" Type="http://schemas.openxmlformats.org/officeDocument/2006/relationships/hyperlink" Target="https://archive.org/12/items/omnibus26/10LanchEuripides.pdf" TargetMode="External"/><Relationship Id="rId253" Type="http://schemas.openxmlformats.org/officeDocument/2006/relationships/hyperlink" Target="https://archive.org/12/items/omnibus26/11RobertsonVase.pdf" TargetMode="External"/><Relationship Id="rId254" Type="http://schemas.openxmlformats.org/officeDocument/2006/relationships/hyperlink" Target="https://archive.org/12/items/omnibus26/12ScuphamHorses.pdf" TargetMode="External"/><Relationship Id="rId255" Type="http://schemas.openxmlformats.org/officeDocument/2006/relationships/hyperlink" Target="https://archive.org/5/items/omnibus27/01MarwoodNestorAdvises.pdf" TargetMode="External"/><Relationship Id="rId256" Type="http://schemas.openxmlformats.org/officeDocument/2006/relationships/hyperlink" Target="https://archive.org/5/items/omnibus27/02MurphySertorius.pdf" TargetMode="External"/><Relationship Id="rId257" Type="http://schemas.openxmlformats.org/officeDocument/2006/relationships/hyperlink" Target="https://archive.org/5/items/omnibus27/03HeapLipari.pdf" TargetMode="External"/><Relationship Id="rId258" Type="http://schemas.openxmlformats.org/officeDocument/2006/relationships/hyperlink" Target="https://archive.org/5/items/omnibus27/04MorrisMaths.pdf" TargetMode="External"/><Relationship Id="rId259" Type="http://schemas.openxmlformats.org/officeDocument/2006/relationships/hyperlink" Target="https://archive.org/5/items/omnibus27/05GriffithsOresteia.pdf" TargetMode="External"/><Relationship Id="rId597" Type="http://schemas.openxmlformats.org/officeDocument/2006/relationships/hyperlink" Target="https://archive.org/4/items/Omnibus57/06CooleyVesuvius.pdf" TargetMode="External"/><Relationship Id="rId598" Type="http://schemas.openxmlformats.org/officeDocument/2006/relationships/hyperlink" Target="https://archive.org/4/items/Omnibus57/07MorrisMinoanwomen.pdf" TargetMode="External"/><Relationship Id="rId599" Type="http://schemas.openxmlformats.org/officeDocument/2006/relationships/hyperlink" Target="https://archive.org/4/items/Omnibus57/08HiscockEuripides.pdf" TargetMode="External"/><Relationship Id="rId480" Type="http://schemas.openxmlformats.org/officeDocument/2006/relationships/hyperlink" Target="https://archive.org/5/items/Omnibus47/09CowanCeyxandAlcyone.pdf" TargetMode="External"/><Relationship Id="rId481" Type="http://schemas.openxmlformats.org/officeDocument/2006/relationships/hyperlink" Target="https://archive.org/5/items/Omnibus47/10TaplinliadMichaelLongley.pdf" TargetMode="External"/><Relationship Id="rId482" Type="http://schemas.openxmlformats.org/officeDocument/2006/relationships/hyperlink" Target="https://archive.org/5/items/Omnibus47/11MillettRomanTownsItaly.pdf" TargetMode="External"/><Relationship Id="rId483" Type="http://schemas.openxmlformats.org/officeDocument/2006/relationships/hyperlink" Target="https://archive.org/5/items/Omnibus47/12PaulHomerHollywood.pdf" TargetMode="External"/><Relationship Id="rId484" Type="http://schemas.openxmlformats.org/officeDocument/2006/relationships/hyperlink" Target="https://archive.org/1/items/Omnibus48/01MichelakisAchillesNewMillennium.pdf" TargetMode="External"/><Relationship Id="rId485" Type="http://schemas.openxmlformats.org/officeDocument/2006/relationships/hyperlink" Target="https://archive.org/1/items/Omnibus48/02TippingRomevCarthage.pdf" TargetMode="External"/><Relationship Id="rId486" Type="http://schemas.openxmlformats.org/officeDocument/2006/relationships/hyperlink" Target="https://archive.org/1/items/Omnibus48/03MilesAncientOlympics.pdf" TargetMode="External"/><Relationship Id="rId487" Type="http://schemas.openxmlformats.org/officeDocument/2006/relationships/hyperlink" Target="https://archive.org/1/items/Omnibus48/04VoutNero.pdf" TargetMode="External"/><Relationship Id="rId488" Type="http://schemas.openxmlformats.org/officeDocument/2006/relationships/hyperlink" Target="https://archive.org/1/items/Omnibus48/05ScullionPenthesBacchae.pdf" TargetMode="External"/><Relationship Id="rId489" Type="http://schemas.openxmlformats.org/officeDocument/2006/relationships/hyperlink" Target="https://archive.org/1/items/Omnibus48/06HarrisPompeii.pdf" TargetMode="External"/><Relationship Id="rId140" Type="http://schemas.openxmlformats.org/officeDocument/2006/relationships/hyperlink" Target="https://archive.org/19/items/omnibus16/08ComberTranslation.pdf" TargetMode="External"/><Relationship Id="rId141" Type="http://schemas.openxmlformats.org/officeDocument/2006/relationships/hyperlink" Target="https://archive.org/19/items/omnibus16/09Beverelydawn.pdf" TargetMode="External"/><Relationship Id="rId142" Type="http://schemas.openxmlformats.org/officeDocument/2006/relationships/hyperlink" Target="https://archive.org/19/items/omnibus16/10Thersites.pdf" TargetMode="External"/><Relationship Id="rId143" Type="http://schemas.openxmlformats.org/officeDocument/2006/relationships/hyperlink" Target="https://archive.org/19/items/omnibus16/11HaneyAeneas.pdf" TargetMode="External"/><Relationship Id="rId144" Type="http://schemas.openxmlformats.org/officeDocument/2006/relationships/hyperlink" Target="https://archive.org/19/items/omnibus16/12GriffinAthens.pdf" TargetMode="External"/><Relationship Id="rId145" Type="http://schemas.openxmlformats.org/officeDocument/2006/relationships/hyperlink" Target="https://archive.org/7/items/omnibus17/01TaplinHomerTragedian.pdf" TargetMode="External"/><Relationship Id="rId146" Type="http://schemas.openxmlformats.org/officeDocument/2006/relationships/hyperlink" Target="https://archive.org/7/items/omnibus17/02GouldAeschylus.pdf" TargetMode="External"/><Relationship Id="rId147" Type="http://schemas.openxmlformats.org/officeDocument/2006/relationships/hyperlink" Target="https://archive.org/7/items/omnibus17/03LoweAristophanes.pdf" TargetMode="External"/><Relationship Id="rId148" Type="http://schemas.openxmlformats.org/officeDocument/2006/relationships/hyperlink" Target="https://archive.org/7/items/omnibus17/04WillcockPlautus.pdf" TargetMode="External"/><Relationship Id="rId149" Type="http://schemas.openxmlformats.org/officeDocument/2006/relationships/hyperlink" Target="https://archive.org/7/items/omnibus17/05HarrisonMaecenas.pdf" TargetMode="External"/><Relationship Id="rId370" Type="http://schemas.openxmlformats.org/officeDocument/2006/relationships/hyperlink" Target="https://archive.org/31/items/omnibus38/07MorganEducation.pdf" TargetMode="External"/><Relationship Id="rId371" Type="http://schemas.openxmlformats.org/officeDocument/2006/relationships/hyperlink" Target="https://archive.org/31/items/omnibus38/08TarbetAeneas.pdf" TargetMode="External"/><Relationship Id="rId372" Type="http://schemas.openxmlformats.org/officeDocument/2006/relationships/hyperlink" Target="https://archive.org/31/items/omnibus38/09BisphamCountry.pdf" TargetMode="External"/><Relationship Id="rId373" Type="http://schemas.openxmlformats.org/officeDocument/2006/relationships/hyperlink" Target="https://archive.org/31/items/omnibus38/10GraingerChef.pdf" TargetMode="External"/><Relationship Id="rId374" Type="http://schemas.openxmlformats.org/officeDocument/2006/relationships/hyperlink" Target="https://archive.org/31/items/omnibus38/11SteeleGordianus.pdf" TargetMode="External"/><Relationship Id="rId375" Type="http://schemas.openxmlformats.org/officeDocument/2006/relationships/hyperlink" Target="https://archive.org/5/items/ominibus39/01GriffithDomitian.pdf" TargetMode="External"/><Relationship Id="rId376" Type="http://schemas.openxmlformats.org/officeDocument/2006/relationships/hyperlink" Target="https://archive.org/5/items/ominibus39/02VoutHeracles.pdf" TargetMode="External"/><Relationship Id="rId377" Type="http://schemas.openxmlformats.org/officeDocument/2006/relationships/hyperlink" Target="https://archive.org/5/items/ominibus39/03BowmanComputers.pdf" TargetMode="External"/><Relationship Id="rId378" Type="http://schemas.openxmlformats.org/officeDocument/2006/relationships/hyperlink" Target="https://archive.org/5/items/ominibus39/04HauboldHector.pdf" TargetMode="External"/><Relationship Id="rId379" Type="http://schemas.openxmlformats.org/officeDocument/2006/relationships/hyperlink" Target="https://archive.org/5/items/ominibus39/05DavidsonDido.pdf" TargetMode="External"/><Relationship Id="rId260" Type="http://schemas.openxmlformats.org/officeDocument/2006/relationships/hyperlink" Target="https://archive.org/5/items/omnibus27/06SeafordNextWorld.pdf" TargetMode="External"/><Relationship Id="rId261" Type="http://schemas.openxmlformats.org/officeDocument/2006/relationships/hyperlink" Target="https://archive.org/5/items/omnibus27/07HarrisonAeneas.pdf" TargetMode="External"/><Relationship Id="rId262" Type="http://schemas.openxmlformats.org/officeDocument/2006/relationships/hyperlink" Target="https://archive.org/5/items/omnibus27/08HallSophocles.pdf" TargetMode="External"/><Relationship Id="rId263" Type="http://schemas.openxmlformats.org/officeDocument/2006/relationships/hyperlink" Target="https://archive.org/5/items/omnibus27/09OwensGovernment.pdf" TargetMode="External"/><Relationship Id="rId264" Type="http://schemas.openxmlformats.org/officeDocument/2006/relationships/hyperlink" Target="https://archive.org/5/items/omnibus27/10RyderAthenian.pdf" TargetMode="External"/><Relationship Id="rId265" Type="http://schemas.openxmlformats.org/officeDocument/2006/relationships/hyperlink" Target="https://archive.org/5/items/omnibus27/11WestCassandra.pdf" TargetMode="External"/><Relationship Id="rId266" Type="http://schemas.openxmlformats.org/officeDocument/2006/relationships/hyperlink" Target="https://archive.org/32/items/omnibus28/01WilsonTragedy.pdf" TargetMode="External"/><Relationship Id="rId267" Type="http://schemas.openxmlformats.org/officeDocument/2006/relationships/hyperlink" Target="https://archive.org/32/items/omnibus28/02TomlinWax.pdf" TargetMode="External"/><Relationship Id="rId268" Type="http://schemas.openxmlformats.org/officeDocument/2006/relationships/hyperlink" Target="https://archive.org/32/items/omnibus28/03WykePompei.pdf" TargetMode="External"/><Relationship Id="rId269" Type="http://schemas.openxmlformats.org/officeDocument/2006/relationships/hyperlink" Target="https://archive.org/32/items/omnibus28/04BurnyeatUrbs.pdf" TargetMode="External"/><Relationship Id="rId490" Type="http://schemas.openxmlformats.org/officeDocument/2006/relationships/hyperlink" Target="https://archive.org/1/items/Omnibus48/07FanthorpeandMurrayPriamAchilles.pdf" TargetMode="External"/><Relationship Id="rId491" Type="http://schemas.openxmlformats.org/officeDocument/2006/relationships/hyperlink" Target="https://archive.org/1/items/Omnibus48/08PowersEpicPoetryUnderworld.pdf" TargetMode="External"/><Relationship Id="rId492" Type="http://schemas.openxmlformats.org/officeDocument/2006/relationships/hyperlink" Target="https://archive.org/1/items/Omnibus48/09SmithVasesSymposion.pdf" TargetMode="External"/><Relationship Id="rId493" Type="http://schemas.openxmlformats.org/officeDocument/2006/relationships/hyperlink" Target="https://archive.org/1/items/Omnibus48/10SwaddlingEtruscans.pdf" TargetMode="External"/><Relationship Id="rId494" Type="http://schemas.openxmlformats.org/officeDocument/2006/relationships/hyperlink" Target="https://archive.org/1/items/Omnibus48/12OsbornePresocraticPhilosophy.pdf" TargetMode="External"/><Relationship Id="rId495" Type="http://schemas.openxmlformats.org/officeDocument/2006/relationships/hyperlink" Target="https://archive.org/1/items/Omnibus48/13GaleLordoftheRings.pdf" TargetMode="External"/><Relationship Id="rId496" Type="http://schemas.openxmlformats.org/officeDocument/2006/relationships/hyperlink" Target="https://archive.org/1/items/Omnibus48/14DoyleOedipus.pdf" TargetMode="External"/><Relationship Id="rId497" Type="http://schemas.openxmlformats.org/officeDocument/2006/relationships/hyperlink" Target="https://archive.org/5/items/Omnibus49/01LaneFoxAlexander.pdf" TargetMode="External"/><Relationship Id="rId498" Type="http://schemas.openxmlformats.org/officeDocument/2006/relationships/hyperlink" Target="https://archive.org/5/items/Omnibus49/02ProbertandDickeyHecuba.pdf" TargetMode="External"/><Relationship Id="rId499" Type="http://schemas.openxmlformats.org/officeDocument/2006/relationships/hyperlink" Target="https://archive.org/5/items/Omnibus49/03HarrisRomansandUs.pdf" TargetMode="External"/><Relationship Id="rId150" Type="http://schemas.openxmlformats.org/officeDocument/2006/relationships/hyperlink" Target="https://archive.org/7/items/omnibus17/06BoadiceaBiographer.pdf" TargetMode="External"/><Relationship Id="rId151" Type="http://schemas.openxmlformats.org/officeDocument/2006/relationships/hyperlink" Target="https://archive.org/7/items/omnibus17/07Thersites.pdf" TargetMode="External"/><Relationship Id="rId152" Type="http://schemas.openxmlformats.org/officeDocument/2006/relationships/hyperlink" Target="https://archive.org/7/items/omnibus17/08PurcellRome.pdf" TargetMode="External"/><Relationship Id="rId153" Type="http://schemas.openxmlformats.org/officeDocument/2006/relationships/hyperlink" Target="https://archive.org/7/items/omnibus17/09ThomasOstracism.pdf" TargetMode="External"/><Relationship Id="rId154" Type="http://schemas.openxmlformats.org/officeDocument/2006/relationships/hyperlink" Target="https://archive.org/23/items/omnibus18/01BurtonFire.pdf" TargetMode="External"/><Relationship Id="rId155" Type="http://schemas.openxmlformats.org/officeDocument/2006/relationships/hyperlink" Target="https://archive.org/23/items/omnibus18/02MackenzieSocrates.pdf" TargetMode="External"/><Relationship Id="rId156" Type="http://schemas.openxmlformats.org/officeDocument/2006/relationships/hyperlink" Target="https://archive.org/23/items/omnibus18/03NusbaumTroy.pdf" TargetMode="External"/><Relationship Id="rId157" Type="http://schemas.openxmlformats.org/officeDocument/2006/relationships/hyperlink" Target="https://archive.org/23/items/omnibus18/04WestJokes.pdf" TargetMode="External"/><Relationship Id="rId158" Type="http://schemas.openxmlformats.org/officeDocument/2006/relationships/hyperlink" Target="https://archive.org/23/items/omnibus18/05ScuphamChariot.pdf" TargetMode="External"/><Relationship Id="rId159" Type="http://schemas.openxmlformats.org/officeDocument/2006/relationships/hyperlink" Target="https://archive.org/23/items/omnibus18/06InnesDentifrice.pdf" TargetMode="External"/><Relationship Id="rId380" Type="http://schemas.openxmlformats.org/officeDocument/2006/relationships/hyperlink" Target="https://archive.org/5/items/ominibus39/06BudelmannOedipus.pdf" TargetMode="External"/><Relationship Id="rId381" Type="http://schemas.openxmlformats.org/officeDocument/2006/relationships/hyperlink" Target="https://archive.org/5/items/ominibus39/07WestJoke.pdf" TargetMode="External"/><Relationship Id="rId382" Type="http://schemas.openxmlformats.org/officeDocument/2006/relationships/hyperlink" Target="https://archive.org/5/items/ominibus39/08OsborneErechtheum.pdf" TargetMode="External"/><Relationship Id="rId383" Type="http://schemas.openxmlformats.org/officeDocument/2006/relationships/hyperlink" Target="https://archive.org/5/items/ominibus39/09CartledgeAristophanes.pdf" TargetMode="External"/><Relationship Id="rId384" Type="http://schemas.openxmlformats.org/officeDocument/2006/relationships/hyperlink" Target="https://archive.org/13/items/omnibus40/01HeskerCommodus.pdf" TargetMode="External"/><Relationship Id="rId385" Type="http://schemas.openxmlformats.org/officeDocument/2006/relationships/hyperlink" Target="https://archive.org/13/items/omnibus40/02CooleyPompeii.pdf" TargetMode="External"/><Relationship Id="rId386" Type="http://schemas.openxmlformats.org/officeDocument/2006/relationships/hyperlink" Target="https://archive.org/13/items/omnibus40/03ScuphamChild.pdf" TargetMode="External"/><Relationship Id="rId387" Type="http://schemas.openxmlformats.org/officeDocument/2006/relationships/hyperlink" Target="https://archive.org/13/items/omnibus40/04SmithMasterpiece.pdf" TargetMode="External"/><Relationship Id="rId388" Type="http://schemas.openxmlformats.org/officeDocument/2006/relationships/hyperlink" Target="https://archive.org/13/items/omnibus40/05StamtakisShakespeare.pdf" TargetMode="External"/><Relationship Id="rId389" Type="http://schemas.openxmlformats.org/officeDocument/2006/relationships/hyperlink" Target="https://archive.org/13/items/omnibus40/06WhitbyAlexander.pdf" TargetMode="External"/><Relationship Id="rId270" Type="http://schemas.openxmlformats.org/officeDocument/2006/relationships/hyperlink" Target="https://archive.org/32/items/omnibus28/05StowMedea.pdf" TargetMode="External"/><Relationship Id="rId271" Type="http://schemas.openxmlformats.org/officeDocument/2006/relationships/hyperlink" Target="https://archive.org/32/items/omnibus28/06WilkinsUnacceptable.pdf" TargetMode="External"/><Relationship Id="rId272" Type="http://schemas.openxmlformats.org/officeDocument/2006/relationships/hyperlink" Target="https://archive.org/32/items/omnibus28/07Archaeology.pdf" TargetMode="External"/><Relationship Id="rId273" Type="http://schemas.openxmlformats.org/officeDocument/2006/relationships/hyperlink" Target="https://archive.org/32/items/omnibus28/08GribbleAlcibiades.pdf" TargetMode="External"/><Relationship Id="rId274" Type="http://schemas.openxmlformats.org/officeDocument/2006/relationships/hyperlink" Target="https://archive.org/32/items/omnibus28/09FearsGuitars.pdf" TargetMode="External"/><Relationship Id="rId275" Type="http://schemas.openxmlformats.org/officeDocument/2006/relationships/hyperlink" Target="https://archive.org/32/items/omnibus28/10MercerRemains.pdf" TargetMode="External"/><Relationship Id="rId276" Type="http://schemas.openxmlformats.org/officeDocument/2006/relationships/hyperlink" Target="https://archive.org/32/items/omnibus28/11LearySaturnCity.pdf" TargetMode="External"/><Relationship Id="rId277" Type="http://schemas.openxmlformats.org/officeDocument/2006/relationships/hyperlink" Target="https://archive.org/32/items/omnibus28/12SidwellJoke.pdf" TargetMode="External"/><Relationship Id="rId278" Type="http://schemas.openxmlformats.org/officeDocument/2006/relationships/hyperlink" Target="https://archive.org/19/items/omnibus29/01DickinsonHomer.pdf" TargetMode="External"/><Relationship Id="rId279" Type="http://schemas.openxmlformats.org/officeDocument/2006/relationships/hyperlink" Target="https://archive.org/19/items/omnibus29/02GaleGeorgics.pdf" TargetMode="External"/><Relationship Id="rId160" Type="http://schemas.openxmlformats.org/officeDocument/2006/relationships/hyperlink" Target="https://archive.org/23/items/omnibus18/07MorrisAugustus.pdf" TargetMode="External"/><Relationship Id="rId161" Type="http://schemas.openxmlformats.org/officeDocument/2006/relationships/hyperlink" Target="https://archive.org/23/items/omnibus18/08RubenOdysseus.pdf" TargetMode="External"/><Relationship Id="rId162" Type="http://schemas.openxmlformats.org/officeDocument/2006/relationships/hyperlink" Target="https://archive.org/23/items/omnibus18/09Thersites.pdf" TargetMode="External"/><Relationship Id="rId163" Type="http://schemas.openxmlformats.org/officeDocument/2006/relationships/hyperlink" Target="https://archive.org/23/items/omnibus18/10SmithEmperors.pdf" TargetMode="External"/><Relationship Id="rId164" Type="http://schemas.openxmlformats.org/officeDocument/2006/relationships/hyperlink" Target="https://archive.org/21/items/omnibus19/01ParsonsOxyrhynchus.pdf" TargetMode="External"/><Relationship Id="rId165" Type="http://schemas.openxmlformats.org/officeDocument/2006/relationships/hyperlink" Target="https://archive.org/21/items/omnibus19/02SwainUnderworld.pdf" TargetMode="External"/><Relationship Id="rId166" Type="http://schemas.openxmlformats.org/officeDocument/2006/relationships/hyperlink" Target="https://archive.org/21/items/omnibus19/03HamylnTate%20Gallery.pdf" TargetMode="External"/><Relationship Id="rId167" Type="http://schemas.openxmlformats.org/officeDocument/2006/relationships/hyperlink" Target="https://archive.org/21/items/omnibus19/04OsborneDemagogue.pdf" TargetMode="External"/><Relationship Id="rId168" Type="http://schemas.openxmlformats.org/officeDocument/2006/relationships/hyperlink" Target="https://archive.org/21/items/omnibus19/05HendersonOvid.pdf" TargetMode="External"/><Relationship Id="rId169" Type="http://schemas.openxmlformats.org/officeDocument/2006/relationships/hyperlink" Target="https://archive.org/21/items/omnibus19/06Thersites.pdf" TargetMode="External"/><Relationship Id="rId390" Type="http://schemas.openxmlformats.org/officeDocument/2006/relationships/hyperlink" Target="https://archive.org/13/items/omnibus40/07KrausMedicine.pdf" TargetMode="External"/><Relationship Id="rId391" Type="http://schemas.openxmlformats.org/officeDocument/2006/relationships/hyperlink" Target="https://archive.org/13/items/omnibus40/08WestMessengers.pdf" TargetMode="External"/><Relationship Id="rId392" Type="http://schemas.openxmlformats.org/officeDocument/2006/relationships/hyperlink" Target="https://archive.org/13/items/omnibus40/09FowlerClothes.pdf" TargetMode="External"/><Relationship Id="rId393" Type="http://schemas.openxmlformats.org/officeDocument/2006/relationships/hyperlink" Target="https://archive.org/13/items/omnibus40/10LairdSpeech.pdf" TargetMode="External"/><Relationship Id="rId394" Type="http://schemas.openxmlformats.org/officeDocument/2006/relationships/hyperlink" Target="https://archive.org/13/items/omnibus40/11LairdMunicpal.pdf" TargetMode="External"/><Relationship Id="rId395" Type="http://schemas.openxmlformats.org/officeDocument/2006/relationships/hyperlink" Target="https://archive.org/31/items/omnibus41/01MalamudCircus.pdf" TargetMode="External"/><Relationship Id="rId396" Type="http://schemas.openxmlformats.org/officeDocument/2006/relationships/hyperlink" Target="https://archive.org/31/items/omnibus41/02WoffSophilos.pdf" TargetMode="External"/><Relationship Id="rId397" Type="http://schemas.openxmlformats.org/officeDocument/2006/relationships/hyperlink" Target="https://archive.org/31/items/omnibus41/03GraziosiHomer.pdf" TargetMode="External"/><Relationship Id="rId398" Type="http://schemas.openxmlformats.org/officeDocument/2006/relationships/hyperlink" Target="https://archive.org/31/items/omnibus41/04EdwardsClaudius.pdf" TargetMode="External"/><Relationship Id="rId399" Type="http://schemas.openxmlformats.org/officeDocument/2006/relationships/hyperlink" Target="https://archive.org/31/items/omnibus41/05Staffordkomos.pdf" TargetMode="External"/><Relationship Id="rId280" Type="http://schemas.openxmlformats.org/officeDocument/2006/relationships/hyperlink" Target="https://archive.org/19/items/omnibus29/03BenaimDionysus.pdf" TargetMode="External"/><Relationship Id="rId281" Type="http://schemas.openxmlformats.org/officeDocument/2006/relationships/hyperlink" Target="https://archive.org/19/items/omnibus29/04CartledgePigs.pdf" TargetMode="External"/><Relationship Id="rId282" Type="http://schemas.openxmlformats.org/officeDocument/2006/relationships/hyperlink" Target="https://archive.org/19/items/omnibus29/05Woolfconquerin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abSelected="1" workbookViewId="0">
      <selection activeCell="G2" sqref="G2"/>
    </sheetView>
  </sheetViews>
  <sheetFormatPr baseColWidth="10" defaultColWidth="15.1640625" defaultRowHeight="15" customHeight="1" x14ac:dyDescent="0.2"/>
  <cols>
    <col min="1" max="2" width="7.6640625" customWidth="1"/>
    <col min="3" max="3" width="18.1640625" customWidth="1"/>
    <col min="4" max="4" width="28.6640625" customWidth="1"/>
    <col min="5" max="5" width="21.1640625" customWidth="1"/>
    <col min="6" max="6" width="24.33203125" customWidth="1"/>
    <col min="7" max="7" width="56.1640625" customWidth="1"/>
    <col min="8" max="26" width="7.6640625" customWidth="1"/>
  </cols>
  <sheetData>
    <row r="1" spans="1: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">
      <c r="A2" s="1">
        <v>1</v>
      </c>
      <c r="B2" s="1">
        <v>1981</v>
      </c>
      <c r="C2" s="1" t="s">
        <v>7</v>
      </c>
      <c r="D2" s="1" t="s">
        <v>8</v>
      </c>
      <c r="E2" s="1" t="s">
        <v>9</v>
      </c>
      <c r="F2" s="1" t="s">
        <v>10</v>
      </c>
      <c r="G2" s="2" t="str">
        <f>HYPERLINK("https://archive.org/1/items/omnibus01/01ParsonsBook.pdf","https://archive.org/1/items/omnibus01/01ParsonsBook.pdf")</f>
        <v>https://archive.org/1/items/omnibus01/01ParsonsBook.pdf</v>
      </c>
    </row>
    <row r="3" spans="1:7" x14ac:dyDescent="0.2">
      <c r="A3" s="1">
        <v>1</v>
      </c>
      <c r="B3" s="1">
        <v>1981</v>
      </c>
      <c r="C3" s="1" t="s">
        <v>11</v>
      </c>
      <c r="D3" s="1" t="s">
        <v>12</v>
      </c>
      <c r="E3" s="1" t="s">
        <v>13</v>
      </c>
      <c r="F3" s="1" t="s">
        <v>14</v>
      </c>
      <c r="G3" s="2" t="str">
        <f>HYPERLINK("https://archive.org/1/items/omnibus01/02WilkesUnderground.pdf","https://archive.org/1/items/omnibus01/02WilkesUnderground.pdf")</f>
        <v>https://archive.org/1/items/omnibus01/02WilkesUnderground.pdf</v>
      </c>
    </row>
    <row r="4" spans="1:7" x14ac:dyDescent="0.2">
      <c r="A4" s="1">
        <v>1</v>
      </c>
      <c r="B4" s="1">
        <v>1981</v>
      </c>
      <c r="C4" s="1" t="s">
        <v>15</v>
      </c>
      <c r="D4" s="1" t="s">
        <v>16</v>
      </c>
      <c r="E4" s="1" t="s">
        <v>17</v>
      </c>
      <c r="F4" s="1" t="s">
        <v>18</v>
      </c>
      <c r="G4" s="2" t="str">
        <f>HYPERLINK("https://archive.org/1/items/omnibus01/03VickersDinner.pdf","https://archive.org/1/items/omnibus01/03VickersDinner.pdf")</f>
        <v>https://archive.org/1/items/omnibus01/03VickersDinner.pdf</v>
      </c>
    </row>
    <row r="5" spans="1:7" x14ac:dyDescent="0.2">
      <c r="A5" s="1">
        <v>1</v>
      </c>
      <c r="B5" s="1">
        <v>1981</v>
      </c>
      <c r="C5" s="1" t="s">
        <v>19</v>
      </c>
      <c r="D5" s="1" t="s">
        <v>20</v>
      </c>
      <c r="E5" s="1" t="s">
        <v>13</v>
      </c>
      <c r="F5" s="1" t="s">
        <v>14</v>
      </c>
      <c r="G5" s="2" t="str">
        <f>HYPERLINK("https://archive.org/1/items/omnibus01/04MooneyLatin.pdf","https://archive.org/1/items/omnibus01/04MooneyLatin.pdf")</f>
        <v>https://archive.org/1/items/omnibus01/04MooneyLatin.pdf</v>
      </c>
    </row>
    <row r="6" spans="1:7" x14ac:dyDescent="0.2">
      <c r="A6" s="1">
        <v>1</v>
      </c>
      <c r="B6" s="1">
        <v>1981</v>
      </c>
      <c r="C6" s="1" t="s">
        <v>21</v>
      </c>
      <c r="D6" s="1" t="s">
        <v>22</v>
      </c>
      <c r="E6" s="1" t="s">
        <v>23</v>
      </c>
      <c r="F6" s="1" t="s">
        <v>24</v>
      </c>
      <c r="G6" s="2" t="str">
        <f>HYPERLINK("https://archive.org/1/items/omnibus01/05RawsonCicero.pdf","https://archive.org/1/items/omnibus01/05RawsonCicero.pdf")</f>
        <v>https://archive.org/1/items/omnibus01/05RawsonCicero.pdf</v>
      </c>
    </row>
    <row r="7" spans="1:7" x14ac:dyDescent="0.2">
      <c r="A7" s="1">
        <v>1</v>
      </c>
      <c r="B7" s="1">
        <v>1981</v>
      </c>
      <c r="C7" s="1" t="s">
        <v>25</v>
      </c>
      <c r="D7" s="1" t="s">
        <v>25</v>
      </c>
      <c r="E7" s="1" t="s">
        <v>26</v>
      </c>
      <c r="F7" s="1" t="s">
        <v>27</v>
      </c>
      <c r="G7" s="2" t="str">
        <f>HYPERLINK("https://archive.org/1/items/omnibus01/06%20Thersites.pdf","https://archive.org/1/items/omnibus01/06%20Thersites.pdf")</f>
        <v>https://archive.org/1/items/omnibus01/06%20Thersites.pdf</v>
      </c>
    </row>
    <row r="8" spans="1:7" x14ac:dyDescent="0.2">
      <c r="A8" s="1">
        <v>1</v>
      </c>
      <c r="B8" s="1">
        <v>1981</v>
      </c>
      <c r="C8" s="1" t="s">
        <v>28</v>
      </c>
      <c r="D8" s="1" t="s">
        <v>29</v>
      </c>
      <c r="E8" s="1" t="s">
        <v>30</v>
      </c>
      <c r="F8" s="1" t="s">
        <v>31</v>
      </c>
      <c r="G8" s="2" t="str">
        <f>HYPERLINK("https://archive.org/1/items/omnibus01/07HassallBritain.pdf","https://archive.org/1/items/omnibus01/07HassallBritain.pdf")</f>
        <v>https://archive.org/1/items/omnibus01/07HassallBritain.pdf</v>
      </c>
    </row>
    <row r="9" spans="1:7" x14ac:dyDescent="0.2">
      <c r="A9" s="1">
        <v>1</v>
      </c>
      <c r="B9" s="1">
        <v>1981</v>
      </c>
      <c r="C9" s="1" t="s">
        <v>32</v>
      </c>
      <c r="D9" s="1" t="s">
        <v>33</v>
      </c>
      <c r="E9" s="1" t="s">
        <v>13</v>
      </c>
      <c r="F9" s="1" t="s">
        <v>34</v>
      </c>
      <c r="G9" s="2" t="str">
        <f>HYPERLINK("https://archive.org/1/items/omnibus01/08GrandsenAuden.pdf","https://archive.org/1/items/omnibus01/08GrandsenAuden.pdf")</f>
        <v>https://archive.org/1/items/omnibus01/08GrandsenAuden.pdf</v>
      </c>
    </row>
    <row r="10" spans="1:7" x14ac:dyDescent="0.2">
      <c r="A10" s="1">
        <v>2</v>
      </c>
      <c r="B10" s="1">
        <v>1981</v>
      </c>
      <c r="C10" s="1" t="s">
        <v>35</v>
      </c>
      <c r="D10" s="1" t="s">
        <v>36</v>
      </c>
      <c r="E10" s="1" t="s">
        <v>37</v>
      </c>
      <c r="F10" s="1" t="s">
        <v>38</v>
      </c>
      <c r="G10" s="2" t="str">
        <f>HYPERLINK("https://archive.org/6/items/omnibus02/01NevardMinotaur.pdf","https://archive.org/6/items/omnibus02/01NevardMinotaur.pdf")</f>
        <v>https://archive.org/6/items/omnibus02/01NevardMinotaur.pdf</v>
      </c>
    </row>
    <row r="11" spans="1:7" x14ac:dyDescent="0.2">
      <c r="A11" s="1">
        <v>2</v>
      </c>
      <c r="B11" s="1">
        <v>1981</v>
      </c>
      <c r="C11" s="1" t="s">
        <v>39</v>
      </c>
      <c r="D11" s="1" t="s">
        <v>40</v>
      </c>
      <c r="E11" s="1" t="s">
        <v>41</v>
      </c>
      <c r="F11" s="1" t="s">
        <v>42</v>
      </c>
      <c r="G11" s="2" t="str">
        <f>HYPERLINK("https://archive.org/6/items/omnibus02/02GouldMedea.pdf","https://archive.org/6/items/omnibus02/02GouldMedea.pdf")</f>
        <v>https://archive.org/6/items/omnibus02/02GouldMedea.pdf</v>
      </c>
    </row>
    <row r="12" spans="1:7" x14ac:dyDescent="0.2">
      <c r="A12" s="1">
        <v>2</v>
      </c>
      <c r="B12" s="1">
        <v>1981</v>
      </c>
      <c r="C12" s="1" t="s">
        <v>43</v>
      </c>
      <c r="D12" s="1" t="s">
        <v>44</v>
      </c>
      <c r="E12" s="1" t="s">
        <v>13</v>
      </c>
      <c r="F12" s="1" t="s">
        <v>45</v>
      </c>
      <c r="G12" s="2" t="str">
        <f>HYPERLINK("https://archive.org/6/items/omnibus02/03ThompsonContinuum.pdf","https://archive.org/6/items/omnibus02/03ThompsonContinuum.pdf")</f>
        <v>https://archive.org/6/items/omnibus02/03ThompsonContinuum.pdf</v>
      </c>
    </row>
    <row r="13" spans="1:7" x14ac:dyDescent="0.2">
      <c r="A13" s="1">
        <v>2</v>
      </c>
      <c r="B13" s="1">
        <v>1981</v>
      </c>
      <c r="C13" s="1" t="s">
        <v>25</v>
      </c>
      <c r="D13" s="1" t="s">
        <v>25</v>
      </c>
      <c r="E13" s="1" t="s">
        <v>26</v>
      </c>
      <c r="F13" s="1" t="s">
        <v>27</v>
      </c>
      <c r="G13" s="2" t="str">
        <f>HYPERLINK("https://archive.org/6/items/omnibus02/04Thersites.pdf","https://archive.org/6/items/omnibus02/04Thersites.pdf")</f>
        <v>https://archive.org/6/items/omnibus02/04Thersites.pdf</v>
      </c>
    </row>
    <row r="14" spans="1:7" x14ac:dyDescent="0.2">
      <c r="A14" s="1">
        <v>2</v>
      </c>
      <c r="B14" s="1">
        <v>1981</v>
      </c>
      <c r="C14" s="1" t="s">
        <v>46</v>
      </c>
      <c r="D14" s="1" t="s">
        <v>47</v>
      </c>
      <c r="E14" s="1" t="s">
        <v>17</v>
      </c>
      <c r="F14" s="1" t="s">
        <v>48</v>
      </c>
      <c r="G14" s="2" t="str">
        <f>HYPERLINK("https://archive.org/6/items/omnibus02/05CartledgeEarthquakes.pdf","https://archive.org/6/items/omnibus02/05CartledgeEarthquakes.pdf")</f>
        <v>https://archive.org/6/items/omnibus02/05CartledgeEarthquakes.pdf</v>
      </c>
    </row>
    <row r="15" spans="1:7" x14ac:dyDescent="0.2">
      <c r="A15" s="1">
        <v>2</v>
      </c>
      <c r="B15" s="1">
        <v>1981</v>
      </c>
      <c r="C15" s="1" t="s">
        <v>49</v>
      </c>
      <c r="D15" s="1" t="s">
        <v>50</v>
      </c>
      <c r="E15" s="1" t="s">
        <v>51</v>
      </c>
      <c r="F15" s="1" t="s">
        <v>52</v>
      </c>
      <c r="G15" s="2" t="str">
        <f>HYPERLINK("https://archive.org/6/items/omnibus02/06RuddHorace.pdf","https://archive.org/6/items/omnibus02/06RuddHorace.pdf")</f>
        <v>https://archive.org/6/items/omnibus02/06RuddHorace.pdf</v>
      </c>
    </row>
    <row r="16" spans="1:7" x14ac:dyDescent="0.2">
      <c r="A16" s="1">
        <v>2</v>
      </c>
      <c r="B16" s="1">
        <v>1981</v>
      </c>
      <c r="C16" s="1" t="s">
        <v>53</v>
      </c>
      <c r="D16" s="1" t="s">
        <v>54</v>
      </c>
      <c r="E16" s="1" t="s">
        <v>55</v>
      </c>
      <c r="F16" s="1"/>
      <c r="G16" s="2" t="str">
        <f>HYPERLINK("https://archive.org/6/items/omnibus02/07%20Mike%20Brearley.pdf","https://archive.org/6/items/omnibus02/07%20Mike%20Brearley.pdf")</f>
        <v>https://archive.org/6/items/omnibus02/07%20Mike%20Brearley.pdf</v>
      </c>
    </row>
    <row r="17" spans="1:7" x14ac:dyDescent="0.2">
      <c r="A17" s="1">
        <v>2</v>
      </c>
      <c r="B17" s="1">
        <v>1981</v>
      </c>
      <c r="C17" s="1" t="s">
        <v>56</v>
      </c>
      <c r="D17" s="1" t="s">
        <v>57</v>
      </c>
      <c r="E17" s="1" t="s">
        <v>58</v>
      </c>
      <c r="F17" s="1" t="s">
        <v>59</v>
      </c>
      <c r="G17" s="2" t="str">
        <f>HYPERLINK("https://archive.org/6/items/omnibus02/08SeafordSatyr.pdf","https://archive.org/6/items/omnibus02/08SeafordSatyr.pdf")</f>
        <v>https://archive.org/6/items/omnibus02/08SeafordSatyr.pdf</v>
      </c>
    </row>
    <row r="18" spans="1:7" x14ac:dyDescent="0.2">
      <c r="A18" s="1">
        <v>3</v>
      </c>
      <c r="B18" s="1">
        <v>1982</v>
      </c>
      <c r="C18" s="1" t="s">
        <v>60</v>
      </c>
      <c r="D18" s="1" t="s">
        <v>61</v>
      </c>
      <c r="E18" s="1" t="s">
        <v>62</v>
      </c>
      <c r="F18" s="1" t="s">
        <v>63</v>
      </c>
      <c r="G18" s="2" t="str">
        <f>HYPERLINK("https://archive.org/34/items/omnibus03_201608/12%20Cameron%20Who%20Needs%20Liberating.pdf","https://archive.org/34/items/omnibus03_201608/12%20Cameron%20Who%20Needs%20Liberating.pdf")</f>
        <v>https://archive.org/34/items/omnibus03_201608/12%20Cameron%20Who%20Needs%20Liberating.pdf</v>
      </c>
    </row>
    <row r="19" spans="1:7" x14ac:dyDescent="0.2">
      <c r="A19" s="1">
        <v>3</v>
      </c>
      <c r="B19" s="1">
        <v>1982</v>
      </c>
      <c r="C19" s="1" t="s">
        <v>64</v>
      </c>
      <c r="D19" s="1" t="s">
        <v>65</v>
      </c>
      <c r="E19" s="1" t="s">
        <v>58</v>
      </c>
      <c r="F19" s="1" t="s">
        <v>66</v>
      </c>
      <c r="G19" s="2" t="str">
        <f>HYPERLINK("https://archive.org/34/items/omnibus03_201608/10%20Campbell%20Sappho's%20Call%20to%20Aphrodite.pdf","https://archive.org/34/items/omnibus03_201608/10%20Campbell%20Sappho's%20Call%20to%20Aphrodite.pdf")</f>
        <v>https://archive.org/34/items/omnibus03_201608/10%20Campbell%20Sappho's%20Call%20to%20Aphrodite.pdf</v>
      </c>
    </row>
    <row r="20" spans="1:7" x14ac:dyDescent="0.2">
      <c r="A20" s="1">
        <v>3</v>
      </c>
      <c r="B20" s="1">
        <v>1982</v>
      </c>
      <c r="C20" s="1" t="s">
        <v>67</v>
      </c>
      <c r="D20" s="1" t="s">
        <v>68</v>
      </c>
      <c r="E20" s="1" t="s">
        <v>51</v>
      </c>
      <c r="F20" s="1" t="s">
        <v>69</v>
      </c>
      <c r="G20" s="2" t="str">
        <f>HYPERLINK("https://archive.org/34/items/omnibus03_201608/04%20Du%20Quesney%20Dido%20and%20Aeneas.pdf","https://archive.org/34/items/omnibus03_201608/04%20Du%20Quesney%20Dido%20and%20Aeneas.pdf   ")</f>
        <v xml:space="preserve">https://archive.org/34/items/omnibus03_201608/04%20Du%20Quesney%20Dido%20and%20Aeneas.pdf   </v>
      </c>
    </row>
    <row r="21" spans="1:7" x14ac:dyDescent="0.2">
      <c r="A21" s="1">
        <v>3</v>
      </c>
      <c r="B21" s="1">
        <v>1982</v>
      </c>
      <c r="C21" s="1" t="s">
        <v>70</v>
      </c>
      <c r="D21" s="1" t="s">
        <v>71</v>
      </c>
      <c r="E21" s="1" t="s">
        <v>72</v>
      </c>
      <c r="F21" s="1" t="s">
        <v>73</v>
      </c>
      <c r="G21" s="2" t="str">
        <f>HYPERLINK("https://archive.org/34/items/omnibus03_201608/09%20Hammond%20Royal%20Tombs%20Found%20in%20Macedonia.pdf","https://archive.org/34/items/omnibus03_201608/09%20Hammond%20Royal%20Tombs%20Found%20in%20Macedonia.pdf")</f>
        <v>https://archive.org/34/items/omnibus03_201608/09%20Hammond%20Royal%20Tombs%20Found%20in%20Macedonia.pdf</v>
      </c>
    </row>
    <row r="22" spans="1:7" x14ac:dyDescent="0.2">
      <c r="A22" s="1">
        <v>3</v>
      </c>
      <c r="B22" s="1">
        <v>1982</v>
      </c>
      <c r="C22" s="1" t="s">
        <v>28</v>
      </c>
      <c r="D22" s="1" t="s">
        <v>74</v>
      </c>
      <c r="E22" s="1" t="s">
        <v>75</v>
      </c>
      <c r="F22" s="1" t="s">
        <v>31</v>
      </c>
      <c r="G22" s="2" t="str">
        <f>HYPERLINK("https://archive.org/34/items/omnibus03_201608/01%20Hassall%20News%20from%20Roman%20Britain.pdf","https://archive.org/34/items/omnibus03_201608/01%20Hassall%20News%20from%20Roman%20Britain.pdf")</f>
        <v>https://archive.org/34/items/omnibus03_201608/01%20Hassall%20News%20from%20Roman%20Britain.pdf</v>
      </c>
    </row>
    <row r="23" spans="1:7" x14ac:dyDescent="0.2">
      <c r="A23" s="1">
        <v>3</v>
      </c>
      <c r="B23" s="1">
        <v>1982</v>
      </c>
      <c r="C23" s="1" t="s">
        <v>76</v>
      </c>
      <c r="D23" s="1" t="s">
        <v>77</v>
      </c>
      <c r="E23" s="1" t="s">
        <v>78</v>
      </c>
      <c r="F23" s="1" t="s">
        <v>79</v>
      </c>
      <c r="G23" s="2" t="str">
        <f>HYPERLINK("https://archive.org/34/items/omnibus03_201608/05%20Jones%20Virgil%20the%20Evangelist.pdf","https://archive.org/34/items/omnibus03_201608/05%20Jones%20Virgil%20the%20Evangelist.pdf")</f>
        <v>https://archive.org/34/items/omnibus03_201608/05%20Jones%20Virgil%20the%20Evangelist.pdf</v>
      </c>
    </row>
    <row r="24" spans="1:7" x14ac:dyDescent="0.2">
      <c r="A24" s="1">
        <v>3</v>
      </c>
      <c r="B24" s="1">
        <v>1982</v>
      </c>
      <c r="C24" s="1" t="s">
        <v>80</v>
      </c>
      <c r="D24" s="1" t="s">
        <v>81</v>
      </c>
      <c r="E24" s="1" t="s">
        <v>62</v>
      </c>
      <c r="F24" s="1" t="s">
        <v>82</v>
      </c>
      <c r="G24" s="2" t="str">
        <f>HYPERLINK("https://archive.org/34/items/omnibus03_201608/07%20Midgley%20Greek%20and%20Roman%20Toothache.pdf","https://archive.org/34/items/omnibus03_201608/07%20Midgley%20Greek%20and%20Roman%20Toothache.pdf")</f>
        <v>https://archive.org/34/items/omnibus03_201608/07%20Midgley%20Greek%20and%20Roman%20Toothache.pdf</v>
      </c>
    </row>
    <row r="25" spans="1:7" x14ac:dyDescent="0.2">
      <c r="A25" s="1">
        <v>3</v>
      </c>
      <c r="B25" s="1">
        <v>1982</v>
      </c>
      <c r="C25" s="1" t="s">
        <v>83</v>
      </c>
      <c r="D25" s="1" t="s">
        <v>84</v>
      </c>
      <c r="E25" s="1" t="s">
        <v>85</v>
      </c>
      <c r="F25" s="1" t="s">
        <v>86</v>
      </c>
      <c r="G25" s="2" t="str">
        <f>HYPERLINK("https://.archive.org/34/items/omnibus03_201608/11%20Mingay%20Aristotle%20and%20Mr%20Darcy.pdf","https://.archive.org/34/items/omnibus03_201608/11%20Mingay%20Aristotle%20and%20Mr%20Darcy.pdf")</f>
        <v>https://.archive.org/34/items/omnibus03_201608/11%20Mingay%20Aristotle%20and%20Mr%20Darcy.pdf</v>
      </c>
    </row>
    <row r="26" spans="1:7" x14ac:dyDescent="0.2">
      <c r="A26" s="1">
        <v>3</v>
      </c>
      <c r="B26" s="1">
        <v>1982</v>
      </c>
      <c r="C26" s="1" t="s">
        <v>87</v>
      </c>
      <c r="D26" s="1" t="s">
        <v>88</v>
      </c>
      <c r="E26" s="1" t="s">
        <v>89</v>
      </c>
      <c r="F26" s="1" t="s">
        <v>90</v>
      </c>
      <c r="G26" s="2" t="str">
        <f>HYPERLINK("https://archive.org/34/items/omnibus03_201608/03%20Murray%20The%20Oresteia%20in%20London.pdf","https://archive.org/34/items/omnibus03_201608/03%20Murray%20The%20Oresteia%20in%20London.pdf ")</f>
        <v xml:space="preserve">https://archive.org/34/items/omnibus03_201608/03%20Murray%20The%20Oresteia%20in%20London.pdf </v>
      </c>
    </row>
    <row r="27" spans="1:7" x14ac:dyDescent="0.2">
      <c r="A27" s="1">
        <v>3</v>
      </c>
      <c r="B27" s="1">
        <v>1982</v>
      </c>
      <c r="C27" s="1" t="s">
        <v>91</v>
      </c>
      <c r="D27" s="1" t="s">
        <v>92</v>
      </c>
      <c r="E27" s="1" t="s">
        <v>93</v>
      </c>
      <c r="F27" s="1" t="s">
        <v>94</v>
      </c>
      <c r="G27" s="2" t="str">
        <f>HYPERLINK("https://archive.org/34/items/omnibus03_201608/13%20O'Neill%20The%20Classical%20Continuum%202%20-%20Architecture.pdf","https://archive.org/34/items/omnibus03_201608/13%20O'Neill%20The%20Classical%20Continuum%202%20-%20Architecture.pdf")</f>
        <v>https://archive.org/34/items/omnibus03_201608/13%20O'Neill%20The%20Classical%20Continuum%202%20-%20Architecture.pdf</v>
      </c>
    </row>
    <row r="28" spans="1:7" x14ac:dyDescent="0.2">
      <c r="A28" s="1">
        <v>3</v>
      </c>
      <c r="B28" s="1">
        <v>1982</v>
      </c>
      <c r="C28" s="1" t="s">
        <v>95</v>
      </c>
      <c r="D28" s="1" t="s">
        <v>96</v>
      </c>
      <c r="E28" s="1" t="s">
        <v>78</v>
      </c>
      <c r="F28" s="1" t="s">
        <v>69</v>
      </c>
      <c r="G28" s="2" t="str">
        <f>HYPERLINK("https://archive.org/34/items/omnibus03_201608/06%20Pattie%20Virgil%20across%202000%20Years.pdf","https://archive.org/34/items/omnibus03_201608/06%20Pattie%20Virgil%20across%202000%20Years.pdf")</f>
        <v>https://archive.org/34/items/omnibus03_201608/06%20Pattie%20Virgil%20across%202000%20Years.pdf</v>
      </c>
    </row>
    <row r="29" spans="1:7" x14ac:dyDescent="0.2">
      <c r="A29" s="1">
        <v>3</v>
      </c>
      <c r="B29" s="1">
        <v>1982</v>
      </c>
      <c r="C29" s="1" t="s">
        <v>97</v>
      </c>
      <c r="D29" s="1" t="s">
        <v>98</v>
      </c>
      <c r="E29" s="1" t="s">
        <v>58</v>
      </c>
      <c r="F29" s="1" t="s">
        <v>99</v>
      </c>
      <c r="G29" s="2" t="str">
        <f>HYPERLINK("https://archive.org/34/items/omnibus03_201608/02%20Segal%20Sex%20v%20Sport%20in%20Hippolytus.pdf","https://archive.org/34/items/omnibus03_201608/02%20Segal%20Sex%20v%20Sport%20in%20Hippolytus.pdf")</f>
        <v>https://archive.org/34/items/omnibus03_201608/02%20Segal%20Sex%20v%20Sport%20in%20Hippolytus.pdf</v>
      </c>
    </row>
    <row r="30" spans="1:7" x14ac:dyDescent="0.2">
      <c r="A30" s="1">
        <v>3</v>
      </c>
      <c r="B30" s="1">
        <v>1982</v>
      </c>
      <c r="C30" s="1" t="s">
        <v>25</v>
      </c>
      <c r="D30" s="1" t="s">
        <v>25</v>
      </c>
      <c r="E30" s="1" t="s">
        <v>26</v>
      </c>
      <c r="F30" s="1" t="s">
        <v>27</v>
      </c>
      <c r="G30" s="2" t="str">
        <f>HYPERLINK("https://archive.org/34/items/omnibus03_201608/08%20-%20Thersites.pdf","https://archive.org/34/items/omnibus03_201608/08%20-%20Thersites.pdf")</f>
        <v>https://archive.org/34/items/omnibus03_201608/08%20-%20Thersites.pdf</v>
      </c>
    </row>
    <row r="31" spans="1:7" x14ac:dyDescent="0.2">
      <c r="A31" s="1">
        <v>4</v>
      </c>
      <c r="B31" s="1">
        <v>1982</v>
      </c>
      <c r="C31" s="1" t="s">
        <v>100</v>
      </c>
      <c r="D31" s="1" t="s">
        <v>101</v>
      </c>
      <c r="E31" s="1" t="s">
        <v>93</v>
      </c>
      <c r="F31" s="1" t="s">
        <v>102</v>
      </c>
      <c r="G31" s="2" t="str">
        <f>HYPERLINK("https://iarchive.org/32/items/Omnibus04_201608/01%20Price%20Aphrodite's%20City%20in%20Turkey.pdf","https://iarchive.org/32/items/Omnibus04_201608/01%20Price%20Aphrodite's%20City%20in%20Turkey.pdf")</f>
        <v>https://iarchive.org/32/items/Omnibus04_201608/01%20Price%20Aphrodite's%20City%20in%20Turkey.pdf</v>
      </c>
    </row>
    <row r="32" spans="1:7" x14ac:dyDescent="0.2">
      <c r="A32" s="1">
        <v>4</v>
      </c>
      <c r="B32" s="1">
        <v>1982</v>
      </c>
      <c r="C32" s="1" t="s">
        <v>103</v>
      </c>
      <c r="D32" s="1" t="s">
        <v>104</v>
      </c>
      <c r="E32" s="1" t="s">
        <v>78</v>
      </c>
      <c r="F32" s="1" t="s">
        <v>105</v>
      </c>
      <c r="G32" s="2" t="str">
        <f>HYPERLINK("https://archive.org/32/items/Omnibus04_201608/02%20Glare%20Latin%20A-Z.pdf","https://archive.org/32/items/Omnibus04_201608/02%20Glare%20Latin%20A-Z.pdf")</f>
        <v>https://archive.org/32/items/Omnibus04_201608/02%20Glare%20Latin%20A-Z.pdf</v>
      </c>
    </row>
    <row r="33" spans="1:7" x14ac:dyDescent="0.2">
      <c r="A33" s="1">
        <v>4</v>
      </c>
      <c r="B33" s="1">
        <v>1982</v>
      </c>
      <c r="C33" s="1" t="s">
        <v>106</v>
      </c>
      <c r="D33" s="1" t="s">
        <v>107</v>
      </c>
      <c r="E33" s="1" t="s">
        <v>108</v>
      </c>
      <c r="F33" s="1" t="s">
        <v>109</v>
      </c>
      <c r="G33" s="2" t="str">
        <f>HYPERLINK("https://archive.org/32/items/Omnibus04_201608/03%20Wilson%20Pope%20and%20the%20Epic.pdf","https://archive.org/32/items/Omnibus04_201608/03%20Wilson%20Pope%20and%20the%20Epic.pdf")</f>
        <v>https://archive.org/32/items/Omnibus04_201608/03%20Wilson%20Pope%20and%20the%20Epic.pdf</v>
      </c>
    </row>
    <row r="34" spans="1:7" x14ac:dyDescent="0.2">
      <c r="A34" s="1">
        <v>4</v>
      </c>
      <c r="B34" s="1">
        <v>1982</v>
      </c>
      <c r="C34" s="1" t="s">
        <v>110</v>
      </c>
      <c r="D34" s="1" t="s">
        <v>111</v>
      </c>
      <c r="E34" s="1" t="s">
        <v>89</v>
      </c>
      <c r="F34" s="1" t="s">
        <v>112</v>
      </c>
      <c r="G34" s="2" t="str">
        <f>HYPERLINK("https://.archive.org/32/items/Omnibus04_201608/04%20Easterling%20Heracles%20at%20Cambridge.pdf","https://.archive.org/32/items/Omnibus04_201608/04%20Easterling%20Heracles%20at%20Cambridge.pdf")</f>
        <v>https://.archive.org/32/items/Omnibus04_201608/04%20Easterling%20Heracles%20at%20Cambridge.pdf</v>
      </c>
    </row>
    <row r="35" spans="1:7" x14ac:dyDescent="0.2">
      <c r="A35" s="1">
        <v>4</v>
      </c>
      <c r="B35" s="1">
        <v>1982</v>
      </c>
      <c r="C35" s="1" t="s">
        <v>113</v>
      </c>
      <c r="D35" s="1" t="s">
        <v>114</v>
      </c>
      <c r="E35" s="1" t="s">
        <v>89</v>
      </c>
      <c r="F35" s="1" t="s">
        <v>115</v>
      </c>
      <c r="G35" s="2" t="str">
        <f>HYPERLINK("https://archive.org/32/items/Omnibus04_201608/05%20Harrison%20The%20Oresteia%20in%20the%20Making.pdf","https://archive.org/32/items/Omnibus04_201608/05%20Harrison%20The%20Oresteia%20in%20the%20Making.pdf")</f>
        <v>https://archive.org/32/items/Omnibus04_201608/05%20Harrison%20The%20Oresteia%20in%20the%20Making.pdf</v>
      </c>
    </row>
    <row r="36" spans="1:7" x14ac:dyDescent="0.2">
      <c r="A36" s="1">
        <v>4</v>
      </c>
      <c r="B36" s="1">
        <v>1982</v>
      </c>
      <c r="C36" s="1" t="s">
        <v>116</v>
      </c>
      <c r="D36" s="1" t="s">
        <v>117</v>
      </c>
      <c r="E36" s="1" t="s">
        <v>62</v>
      </c>
      <c r="F36" s="1" t="s">
        <v>118</v>
      </c>
      <c r="G36" s="2" t="str">
        <f>HYPERLINK("https://archive.org/32/items/Omnibus04_201608/06%20Meiggs%20Forests%20and%20Fleets.pdf","https://archive.org/32/items/Omnibus04_201608/06%20Meiggs%20Forests%20and%20Fleets.pdf")</f>
        <v>https://archive.org/32/items/Omnibus04_201608/06%20Meiggs%20Forests%20and%20Fleets.pdf</v>
      </c>
    </row>
    <row r="37" spans="1:7" x14ac:dyDescent="0.2">
      <c r="A37" s="1">
        <v>4</v>
      </c>
      <c r="B37" s="1">
        <v>1982</v>
      </c>
      <c r="C37" s="1" t="s">
        <v>76</v>
      </c>
      <c r="D37" s="1" t="s">
        <v>119</v>
      </c>
      <c r="E37" s="1" t="s">
        <v>58</v>
      </c>
      <c r="F37" s="1" t="s">
        <v>120</v>
      </c>
      <c r="G37" s="2" t="str">
        <f>HYPERLINK("https://archive.org/32/items/Omnibus04_201608/07%20Jones%20Homer%20Entertains.pdf","https://archive.org/32/items/Omnibus04_201608/07%20Jones%20Homer%20Entertains.pdf")</f>
        <v>https://archive.org/32/items/Omnibus04_201608/07%20Jones%20Homer%20Entertains.pdf</v>
      </c>
    </row>
    <row r="38" spans="1:7" x14ac:dyDescent="0.2">
      <c r="A38" s="1">
        <v>4</v>
      </c>
      <c r="B38" s="1">
        <v>1982</v>
      </c>
      <c r="C38" s="1" t="s">
        <v>25</v>
      </c>
      <c r="D38" s="1" t="s">
        <v>25</v>
      </c>
      <c r="E38" s="1" t="s">
        <v>26</v>
      </c>
      <c r="F38" s="1" t="s">
        <v>27</v>
      </c>
      <c r="G38" s="2" t="str">
        <f>HYPERLINK("https://archive.org/32/items/Omnibus04_201608/08%20-%20Thersites.pdf","https://archive.org/32/items/Omnibus04_201608/08%20-%20Thersites.pdf")</f>
        <v>https://archive.org/32/items/Omnibus04_201608/08%20-%20Thersites.pdf</v>
      </c>
    </row>
    <row r="39" spans="1:7" x14ac:dyDescent="0.2">
      <c r="A39" s="1">
        <v>4</v>
      </c>
      <c r="B39" s="1">
        <v>1982</v>
      </c>
      <c r="C39" s="1" t="s">
        <v>121</v>
      </c>
      <c r="D39" s="1" t="s">
        <v>122</v>
      </c>
      <c r="E39" s="1" t="s">
        <v>23</v>
      </c>
      <c r="F39" s="1" t="s">
        <v>123</v>
      </c>
      <c r="G39" s="2" t="str">
        <f>HYPERLINK("https://archive.org/32/items/Omnibus04_201608/09%20Henderson%20Plinys%20Letters.pdf","https://archive.org/32/items/Omnibus04_201608/09%20Henderson%20Plinys%20Letters.pdf")</f>
        <v>https://archive.org/32/items/Omnibus04_201608/09%20Henderson%20Plinys%20Letters.pdf</v>
      </c>
    </row>
    <row r="40" spans="1:7" x14ac:dyDescent="0.2">
      <c r="A40" s="1">
        <v>5</v>
      </c>
      <c r="B40" s="1">
        <v>1983</v>
      </c>
      <c r="C40" s="1" t="s">
        <v>124</v>
      </c>
      <c r="D40" s="1" t="s">
        <v>125</v>
      </c>
      <c r="E40" s="1" t="s">
        <v>58</v>
      </c>
      <c r="F40" s="1" t="s">
        <v>38</v>
      </c>
      <c r="G40" s="2" t="str">
        <f>HYPERLINK("https://archive.org/20/items/omnibus05/01%20Harrison%20Gorgons%20and%20Mermaids.pdf","https://archive.org/20/items/omnibus05/01%20Harrison%20Gorgons%20and%20Mermaids.pdf")</f>
        <v>https://archive.org/20/items/omnibus05/01%20Harrison%20Gorgons%20and%20Mermaids.pdf</v>
      </c>
    </row>
    <row r="41" spans="1:7" x14ac:dyDescent="0.2">
      <c r="A41" s="1">
        <v>5</v>
      </c>
      <c r="B41" s="1">
        <v>1983</v>
      </c>
      <c r="C41" s="1" t="s">
        <v>126</v>
      </c>
      <c r="D41" s="1" t="s">
        <v>127</v>
      </c>
      <c r="E41" s="1" t="s">
        <v>51</v>
      </c>
      <c r="F41" s="1" t="s">
        <v>128</v>
      </c>
      <c r="G41" s="2" t="str">
        <f>HYPERLINK("https://archive.org/20/items/omnibus05/02%20ferguson%20Rereading%20Catullus.pdf","https://archive.org/20/items/omnibus05/02%20ferguson%20Rereading%20Catullus.pdf")</f>
        <v>https://archive.org/20/items/omnibus05/02%20ferguson%20Rereading%20Catullus.pdf</v>
      </c>
    </row>
    <row r="42" spans="1:7" x14ac:dyDescent="0.2">
      <c r="A42" s="1">
        <v>5</v>
      </c>
      <c r="B42" s="1">
        <v>1983</v>
      </c>
      <c r="C42" s="1" t="s">
        <v>129</v>
      </c>
      <c r="D42" s="1" t="s">
        <v>130</v>
      </c>
      <c r="E42" s="1" t="s">
        <v>131</v>
      </c>
      <c r="F42" s="1" t="s">
        <v>132</v>
      </c>
      <c r="G42" s="2" t="str">
        <f>HYPERLINK("https://archive.org/20/items/omnibus05/03%20snodgrass%20New%20Fields%20in%20Greek%20Archaeology.pdf","https://archive.org/20/items/omnibus05/03%20snodgrass%20New%20Fields%20in%20Greek%20Archaeology.pdf")</f>
        <v>https://archive.org/20/items/omnibus05/03%20snodgrass%20New%20Fields%20in%20Greek%20Archaeology.pdf</v>
      </c>
    </row>
    <row r="43" spans="1:7" x14ac:dyDescent="0.2">
      <c r="A43" s="1">
        <v>5</v>
      </c>
      <c r="B43" s="1">
        <v>1983</v>
      </c>
      <c r="C43" s="1" t="s">
        <v>133</v>
      </c>
      <c r="D43" s="1" t="s">
        <v>134</v>
      </c>
      <c r="E43" s="1" t="s">
        <v>135</v>
      </c>
      <c r="F43" s="1" t="s">
        <v>136</v>
      </c>
      <c r="G43" s="2" t="str">
        <f>HYPERLINK("https://archive.org/20/items/omnibus05/04%20quarrie%20Elizabethan%20Latin.pdf","https://archive.org/20/items/omnibus05/04%20quarrie%20Elizabethan%20Latin.pdf")</f>
        <v>https://archive.org/20/items/omnibus05/04%20quarrie%20Elizabethan%20Latin.pdf</v>
      </c>
    </row>
    <row r="44" spans="1:7" x14ac:dyDescent="0.2">
      <c r="A44" s="1">
        <v>5</v>
      </c>
      <c r="B44" s="1">
        <v>1983</v>
      </c>
      <c r="C44" s="1" t="s">
        <v>137</v>
      </c>
      <c r="D44" s="1" t="s">
        <v>138</v>
      </c>
      <c r="E44" s="1" t="s">
        <v>13</v>
      </c>
      <c r="F44" s="1" t="s">
        <v>139</v>
      </c>
      <c r="G44" s="2" t="str">
        <f>HYPERLINK("https://archive.org/20/items/omnibus05/05%20jenkyns%20The%20Shadow%20of%20Past%20Knowledge.pdf","https://archive.org/20/items/omnibus05/05%20jenkyns%20The%20Shadow%20of%20Past%20Knowledge.pdf")</f>
        <v>https://archive.org/20/items/omnibus05/05%20jenkyns%20The%20Shadow%20of%20Past%20Knowledge.pdf</v>
      </c>
    </row>
    <row r="45" spans="1:7" x14ac:dyDescent="0.2">
      <c r="A45" s="1">
        <v>5</v>
      </c>
      <c r="B45" s="1">
        <v>1983</v>
      </c>
      <c r="C45" s="1" t="s">
        <v>43</v>
      </c>
      <c r="D45" s="1" t="s">
        <v>140</v>
      </c>
      <c r="E45" s="1" t="s">
        <v>141</v>
      </c>
      <c r="F45" s="1" t="s">
        <v>94</v>
      </c>
      <c r="G45" s="2" t="str">
        <f>HYPERLINK("https://archive.org/20/items/omnibus05/06%20thompson%20Design%20and%20Motif.pdf","https://archive.org/20/items/omnibus05/06%20thompson%20Design%20and%20Motif.pdf")</f>
        <v>https://archive.org/20/items/omnibus05/06%20thompson%20Design%20and%20Motif.pdf</v>
      </c>
    </row>
    <row r="46" spans="1:7" x14ac:dyDescent="0.2">
      <c r="A46" s="1">
        <v>5</v>
      </c>
      <c r="B46" s="1">
        <v>1983</v>
      </c>
      <c r="C46" s="1" t="s">
        <v>142</v>
      </c>
      <c r="D46" s="1" t="s">
        <v>143</v>
      </c>
      <c r="E46" s="1" t="s">
        <v>144</v>
      </c>
      <c r="F46" s="1" t="s">
        <v>145</v>
      </c>
      <c r="G46" s="2" t="str">
        <f>HYPERLINK("https://archive.org/20/items/omnibus05/07%20woodman%20Reading%20the%20Ancient%20Historians.pdf","https://archive.org/20/items/omnibus05/07%20woodman%20Reading%20the%20Ancient%20Historians.pdf")</f>
        <v>https://archive.org/20/items/omnibus05/07%20woodman%20Reading%20the%20Ancient%20Historians.pdf</v>
      </c>
    </row>
    <row r="47" spans="1:7" x14ac:dyDescent="0.2">
      <c r="A47" s="1">
        <v>5</v>
      </c>
      <c r="B47" s="1">
        <v>1983</v>
      </c>
      <c r="C47" s="1" t="s">
        <v>25</v>
      </c>
      <c r="D47" s="1" t="s">
        <v>25</v>
      </c>
      <c r="E47" s="1" t="s">
        <v>26</v>
      </c>
      <c r="F47" s="1" t="s">
        <v>27</v>
      </c>
      <c r="G47" s="2" t="str">
        <f>HYPERLINK("https://archive.org/20/items/omnibus05/08%20Thersites.pdf","https://archive.org/20/items/omnibus05/08%20Thersites.pdf")</f>
        <v>https://archive.org/20/items/omnibus05/08%20Thersites.pdf</v>
      </c>
    </row>
    <row r="48" spans="1:7" x14ac:dyDescent="0.2">
      <c r="A48" s="1">
        <v>5</v>
      </c>
      <c r="B48" s="1">
        <v>1983</v>
      </c>
      <c r="C48" s="1" t="s">
        <v>146</v>
      </c>
      <c r="D48" s="1" t="s">
        <v>147</v>
      </c>
      <c r="E48" s="1" t="s">
        <v>17</v>
      </c>
      <c r="F48" s="1" t="s">
        <v>148</v>
      </c>
      <c r="G48" s="2" t="str">
        <f>HYPERLINK("https://archive.org/20/items/omnibus05/09%20jenkins%20Dressed%20to%20Kill.pdf","https://archive.org/20/items/omnibus05/09%20jenkins%20Dressed%20to%20Kill.pdf")</f>
        <v>https://archive.org/20/items/omnibus05/09%20jenkins%20Dressed%20to%20Kill.pdf</v>
      </c>
    </row>
    <row r="49" spans="1:7" x14ac:dyDescent="0.2">
      <c r="A49" s="1">
        <v>6</v>
      </c>
      <c r="B49" s="1">
        <v>1983</v>
      </c>
      <c r="C49" s="1" t="s">
        <v>149</v>
      </c>
      <c r="D49" s="1" t="s">
        <v>150</v>
      </c>
      <c r="E49" s="1" t="s">
        <v>17</v>
      </c>
      <c r="F49" s="1" t="s">
        <v>151</v>
      </c>
      <c r="G49" s="2" t="str">
        <f>HYPERLINK("https://archive.org/13/items/omnibus06/01%20dover%20Thucydides%20the%20Pioneer.pdf","https://archive.org/13/items/omnibus06/01%20dover%20Thucydides%20the%20Pioneer.pdf")</f>
        <v>https://archive.org/13/items/omnibus06/01%20dover%20Thucydides%20the%20Pioneer.pdf</v>
      </c>
    </row>
    <row r="50" spans="1:7" x14ac:dyDescent="0.2">
      <c r="A50" s="1">
        <v>6</v>
      </c>
      <c r="B50" s="1">
        <v>1983</v>
      </c>
      <c r="C50" s="1" t="s">
        <v>152</v>
      </c>
      <c r="D50" s="1" t="s">
        <v>153</v>
      </c>
      <c r="E50" s="1" t="s">
        <v>75</v>
      </c>
      <c r="F50" s="1" t="s">
        <v>154</v>
      </c>
      <c r="G50" s="2" t="str">
        <f>HYPERLINK("https://archive.org/13/items/omnibus06/02%20Purcell%20Roman%20Gardens.pdf","https://archive.org/13/items/omnibus06/02%20Purcell%20Roman%20Gardens.pdf")</f>
        <v>https://archive.org/13/items/omnibus06/02%20Purcell%20Roman%20Gardens.pdf</v>
      </c>
    </row>
    <row r="51" spans="1:7" x14ac:dyDescent="0.2">
      <c r="A51" s="1">
        <v>7</v>
      </c>
      <c r="B51" s="1">
        <v>1984</v>
      </c>
      <c r="C51" s="1" t="s">
        <v>100</v>
      </c>
      <c r="D51" s="1" t="s">
        <v>155</v>
      </c>
      <c r="E51" s="1" t="s">
        <v>55</v>
      </c>
      <c r="F51" s="1"/>
      <c r="G51" s="2" t="str">
        <f>HYPERLINK("https://archive.org/25/items/omnibus07/01Murdoch.pdf","https://archive.org/25/items/omnibus07/01Murdoch.pdf")</f>
        <v>https://archive.org/25/items/omnibus07/01Murdoch.pdf</v>
      </c>
    </row>
    <row r="52" spans="1:7" x14ac:dyDescent="0.2">
      <c r="A52" s="1">
        <v>7</v>
      </c>
      <c r="B52" s="1">
        <v>1984</v>
      </c>
      <c r="C52" s="1" t="s">
        <v>156</v>
      </c>
      <c r="D52" s="1" t="s">
        <v>157</v>
      </c>
      <c r="E52" s="1" t="s">
        <v>51</v>
      </c>
      <c r="F52" s="1" t="s">
        <v>158</v>
      </c>
      <c r="G52" s="2" t="str">
        <f>HYPERLINK("https://archive.org/25/items/omnibus07/02WilliamsVirgil.pdf","https://archive.org/25/items/omnibus07/02WilliamsVirgil.pdf")</f>
        <v>https://archive.org/25/items/omnibus07/02WilliamsVirgil.pdf</v>
      </c>
    </row>
    <row r="53" spans="1:7" x14ac:dyDescent="0.2">
      <c r="A53" s="1">
        <v>7</v>
      </c>
      <c r="B53" s="1">
        <v>1984</v>
      </c>
      <c r="C53" s="1" t="s">
        <v>159</v>
      </c>
      <c r="D53" s="1" t="s">
        <v>160</v>
      </c>
      <c r="E53" s="1" t="s">
        <v>58</v>
      </c>
      <c r="F53" s="1" t="s">
        <v>161</v>
      </c>
      <c r="G53" s="2" t="str">
        <f>HYPERLINK("https://archive.org/25/items/omnibus07/03TaplinAntigone.pdf","https://archive.org/25/items/omnibus07/03TaplinAntigone.pdf")</f>
        <v>https://archive.org/25/items/omnibus07/03TaplinAntigone.pdf</v>
      </c>
    </row>
    <row r="54" spans="1:7" x14ac:dyDescent="0.2">
      <c r="A54" s="1">
        <v>7</v>
      </c>
      <c r="B54" s="1">
        <v>1984</v>
      </c>
      <c r="C54" s="1" t="s">
        <v>162</v>
      </c>
      <c r="D54" s="1" t="s">
        <v>163</v>
      </c>
      <c r="E54" s="1" t="s">
        <v>58</v>
      </c>
      <c r="F54" s="1" t="s">
        <v>164</v>
      </c>
      <c r="G54" s="2" t="str">
        <f>HYPERLINK("https://archive.org/25/items/omnibus07/04BowieLysistrata.pdf","https://archive.org/25/items/omnibus07/04BowieLysistrata.pdf")</f>
        <v>https://archive.org/25/items/omnibus07/04BowieLysistrata.pdf</v>
      </c>
    </row>
    <row r="55" spans="1:7" x14ac:dyDescent="0.2">
      <c r="A55" s="1">
        <v>7</v>
      </c>
      <c r="B55" s="1">
        <v>1984</v>
      </c>
      <c r="C55" s="1" t="s">
        <v>159</v>
      </c>
      <c r="D55" s="1" t="s">
        <v>165</v>
      </c>
      <c r="E55" s="1" t="s">
        <v>58</v>
      </c>
      <c r="F55" s="1" t="s">
        <v>59</v>
      </c>
      <c r="G55" s="2" t="str">
        <f>HYPERLINK("https://archive.org/25/items/omnibus07/05TaplinParody.pdf","https://archive.org/25/items/omnibus07/05TaplinParody.pdf")</f>
        <v>https://archive.org/25/items/omnibus07/05TaplinParody.pdf</v>
      </c>
    </row>
    <row r="56" spans="1:7" x14ac:dyDescent="0.2">
      <c r="A56" s="1">
        <v>7</v>
      </c>
      <c r="B56" s="1">
        <v>1984</v>
      </c>
      <c r="C56" s="1" t="s">
        <v>7</v>
      </c>
      <c r="D56" s="1" t="s">
        <v>166</v>
      </c>
      <c r="E56" s="1" t="s">
        <v>9</v>
      </c>
      <c r="F56" s="1" t="s">
        <v>10</v>
      </c>
      <c r="G56" s="2" t="str">
        <f>HYPERLINK("https://archive.org/25/items/omnibus07/06ParsonsText.pdf","https://archive.org/25/items/omnibus07/06ParsonsText.pdf")</f>
        <v>https://archive.org/25/items/omnibus07/06ParsonsText.pdf</v>
      </c>
    </row>
    <row r="57" spans="1:7" x14ac:dyDescent="0.2">
      <c r="A57" s="1">
        <v>7</v>
      </c>
      <c r="B57" s="1">
        <v>1984</v>
      </c>
      <c r="C57" s="1" t="s">
        <v>167</v>
      </c>
      <c r="D57" s="1" t="s">
        <v>168</v>
      </c>
      <c r="E57" s="1" t="s">
        <v>62</v>
      </c>
      <c r="F57" s="1" t="s">
        <v>169</v>
      </c>
      <c r="G57" s="2" t="str">
        <f>HYPERLINK("https://archive.org/25/items/omnibus07/07WanlessPurple.pdf","https://archive.org/25/items/omnibus07/07WanlessPurple.pdf")</f>
        <v>https://archive.org/25/items/omnibus07/07WanlessPurple.pdf</v>
      </c>
    </row>
    <row r="58" spans="1:7" x14ac:dyDescent="0.2">
      <c r="A58" s="1">
        <v>7</v>
      </c>
      <c r="B58" s="1">
        <v>1984</v>
      </c>
      <c r="C58" s="1" t="s">
        <v>91</v>
      </c>
      <c r="D58" s="1" t="s">
        <v>170</v>
      </c>
      <c r="E58" s="1" t="s">
        <v>13</v>
      </c>
      <c r="F58" s="1" t="s">
        <v>45</v>
      </c>
      <c r="G58" s="2" t="str">
        <f>HYPERLINK("https://archive.org/25/items/omnibus07/08OneilContinuum.pdf","https://archive.org/25/items/omnibus07/08OneilContinuum.pdf")</f>
        <v>https://archive.org/25/items/omnibus07/08OneilContinuum.pdf</v>
      </c>
    </row>
    <row r="59" spans="1:7" x14ac:dyDescent="0.2">
      <c r="A59" s="1">
        <v>7</v>
      </c>
      <c r="B59" s="1">
        <v>1984</v>
      </c>
      <c r="C59" s="1" t="s">
        <v>25</v>
      </c>
      <c r="D59" s="1" t="s">
        <v>25</v>
      </c>
      <c r="E59" s="1" t="s">
        <v>26</v>
      </c>
      <c r="F59" s="1" t="s">
        <v>27</v>
      </c>
      <c r="G59" s="2" t="str">
        <f>HYPERLINK("https://archive.org/25/items/omnibus07/09Thersites.pdf","https://archive.org/25/items/omnibus07/09Thersites.pdf")</f>
        <v>https://archive.org/25/items/omnibus07/09Thersites.pdf</v>
      </c>
    </row>
    <row r="60" spans="1:7" x14ac:dyDescent="0.2">
      <c r="A60" s="1">
        <v>7</v>
      </c>
      <c r="B60" s="1">
        <v>1984</v>
      </c>
      <c r="C60" s="1" t="s">
        <v>28</v>
      </c>
      <c r="D60" s="1" t="s">
        <v>171</v>
      </c>
      <c r="E60" s="1" t="s">
        <v>30</v>
      </c>
      <c r="F60" s="1"/>
      <c r="G60" s="2" t="str">
        <f>HYPERLINK("https://archive.org/25/items/omnibus07/10HassallFace.pdf","https://archive.org/25/items/omnibus07/10HassallFace.pdf")</f>
        <v>https://archive.org/25/items/omnibus07/10HassallFace.pdf</v>
      </c>
    </row>
    <row r="61" spans="1:7" x14ac:dyDescent="0.2">
      <c r="A61" s="1">
        <v>8</v>
      </c>
      <c r="B61" s="1">
        <v>1984</v>
      </c>
      <c r="C61" s="1" t="s">
        <v>172</v>
      </c>
      <c r="D61" s="1" t="s">
        <v>173</v>
      </c>
      <c r="E61" s="1" t="s">
        <v>93</v>
      </c>
      <c r="F61" s="1" t="s">
        <v>174</v>
      </c>
      <c r="G61" s="2" t="str">
        <f>HYPERLINK("https://archive.org/30/items/omnibus08/01%20smith%20What%20were%20all%20those%20statues%20for.pdf","https://archive.org/30/items/omnibus08/01%20smith%20What%20were%20all%20those%20statues%20for.pdf")</f>
        <v>https://archive.org/30/items/omnibus08/01%20smith%20What%20were%20all%20those%20statues%20for.pdf</v>
      </c>
    </row>
    <row r="62" spans="1:7" x14ac:dyDescent="0.2">
      <c r="A62" s="1">
        <v>8</v>
      </c>
      <c r="B62" s="1">
        <v>1984</v>
      </c>
      <c r="C62" s="1" t="s">
        <v>175</v>
      </c>
      <c r="D62" s="1" t="s">
        <v>176</v>
      </c>
      <c r="E62" s="1" t="s">
        <v>177</v>
      </c>
      <c r="F62" s="1" t="s">
        <v>178</v>
      </c>
      <c r="G62" s="2" t="str">
        <f>HYPERLINK("https://archive.org/30/items/omnibus08/02%20wiedemann%20The%20Spartacus%20Myth.pdf","https://archive.org/30/items/omnibus08/02%20wiedemann%20The%20Spartacus%20Myth.pdf")</f>
        <v>https://archive.org/30/items/omnibus08/02%20wiedemann%20The%20Spartacus%20Myth.pdf</v>
      </c>
    </row>
    <row r="63" spans="1:7" x14ac:dyDescent="0.2">
      <c r="A63" s="1">
        <v>8</v>
      </c>
      <c r="B63" s="1">
        <v>1984</v>
      </c>
      <c r="C63" s="1" t="s">
        <v>83</v>
      </c>
      <c r="D63" s="1" t="s">
        <v>179</v>
      </c>
      <c r="E63" s="1" t="s">
        <v>180</v>
      </c>
      <c r="F63" s="1" t="s">
        <v>181</v>
      </c>
      <c r="G63" s="2" t="str">
        <f>HYPERLINK("https://archive.org/30/items/omnibus08/03%20mingay%20Epic%20Beginnings.pdf","https://archive.org/30/items/omnibus08/03%20mingay%20Epic%20Beginnings.pdf")</f>
        <v>https://archive.org/30/items/omnibus08/03%20mingay%20Epic%20Beginnings.pdf</v>
      </c>
    </row>
    <row r="64" spans="1:7" x14ac:dyDescent="0.2">
      <c r="A64" s="1">
        <v>8</v>
      </c>
      <c r="B64" s="1">
        <v>1984</v>
      </c>
      <c r="C64" s="1" t="s">
        <v>182</v>
      </c>
      <c r="D64" s="1" t="s">
        <v>183</v>
      </c>
      <c r="E64" s="1" t="s">
        <v>17</v>
      </c>
      <c r="F64" s="1" t="s">
        <v>184</v>
      </c>
      <c r="G64" s="2" t="str">
        <f>HYPERLINK("https://archive.org/30/items/omnibus08/04%20hughes%20Mother%20Gaia.pdf","https://archive.org/30/items/omnibus08/04%20hughes%20Mother%20Gaia.pdf")</f>
        <v>https://archive.org/30/items/omnibus08/04%20hughes%20Mother%20Gaia.pdf</v>
      </c>
    </row>
    <row r="65" spans="1:7" x14ac:dyDescent="0.2">
      <c r="A65" s="1">
        <v>8</v>
      </c>
      <c r="B65" s="1">
        <v>1984</v>
      </c>
      <c r="C65" s="1" t="s">
        <v>49</v>
      </c>
      <c r="D65" s="1" t="s">
        <v>185</v>
      </c>
      <c r="E65" s="1" t="s">
        <v>51</v>
      </c>
      <c r="F65" s="1" t="s">
        <v>185</v>
      </c>
      <c r="G65" s="2" t="str">
        <f>HYPERLINK("https://archive.org/30/items/omnibus08/05%20rudd%20Juvenal.pdf","https://archive.org/30/items/omnibus08/05%20rudd%20Juvenal.pdf")</f>
        <v>https://archive.org/30/items/omnibus08/05%20rudd%20Juvenal.pdf</v>
      </c>
    </row>
    <row r="66" spans="1:7" x14ac:dyDescent="0.2">
      <c r="A66" s="1">
        <v>8</v>
      </c>
      <c r="B66" s="1">
        <v>1984</v>
      </c>
      <c r="C66" s="1" t="s">
        <v>186</v>
      </c>
      <c r="D66" s="1" t="s">
        <v>187</v>
      </c>
      <c r="E66" s="1" t="s">
        <v>58</v>
      </c>
      <c r="F66" s="1" t="s">
        <v>188</v>
      </c>
      <c r="G66" s="2" t="str">
        <f>HYPERLINK("https://archive.org/30/items/omnibus08/06%20knox%20Euripides%20the%20Psychologist.pdf","https://archive.org/30/items/omnibus08/06%20knox%20Euripides%20the%20Psychologist.pdf")</f>
        <v>https://archive.org/30/items/omnibus08/06%20knox%20Euripides%20the%20Psychologist.pdf</v>
      </c>
    </row>
    <row r="67" spans="1:7" x14ac:dyDescent="0.2">
      <c r="A67" s="1">
        <v>8</v>
      </c>
      <c r="B67" s="1">
        <v>1984</v>
      </c>
      <c r="C67" s="1" t="s">
        <v>25</v>
      </c>
      <c r="D67" s="1" t="s">
        <v>25</v>
      </c>
      <c r="E67" s="1" t="s">
        <v>26</v>
      </c>
      <c r="F67" s="1" t="s">
        <v>27</v>
      </c>
      <c r="G67" s="2" t="str">
        <f>HYPERLINK("https://archive.org/30/items/omnibus08/07%20Thersites.pdf","https://archive.org/30/items/omnibus08/07%20Thersites.pdf")</f>
        <v>https://archive.org/30/items/omnibus08/07%20Thersites.pdf</v>
      </c>
    </row>
    <row r="68" spans="1:7" x14ac:dyDescent="0.2">
      <c r="A68" s="1">
        <v>9</v>
      </c>
      <c r="B68" s="1">
        <v>1985</v>
      </c>
      <c r="C68" s="1" t="s">
        <v>189</v>
      </c>
      <c r="D68" s="1" t="s">
        <v>190</v>
      </c>
      <c r="E68" s="1" t="s">
        <v>13</v>
      </c>
      <c r="F68" s="1" t="s">
        <v>191</v>
      </c>
      <c r="G68" s="2" t="str">
        <f>HYPERLINK("https://archive.org/10/items/omnibus09_201608/01%20martindale%20Shakespeare's%20Rome.pdf","https://archive.org/10/items/omnibus09_201608/01%20martindale%20Shakespeare's%20Rome.pdf")</f>
        <v>https://archive.org/10/items/omnibus09_201608/01%20martindale%20Shakespeare's%20Rome.pdf</v>
      </c>
    </row>
    <row r="69" spans="1:7" x14ac:dyDescent="0.2">
      <c r="A69" s="1">
        <v>9</v>
      </c>
      <c r="B69" s="1">
        <v>1985</v>
      </c>
      <c r="C69" s="1" t="s">
        <v>192</v>
      </c>
      <c r="D69" s="1" t="s">
        <v>193</v>
      </c>
      <c r="E69" s="1" t="s">
        <v>194</v>
      </c>
      <c r="F69" s="1" t="s">
        <v>195</v>
      </c>
      <c r="G69" s="2" t="str">
        <f>HYPERLINK("https://archive.org/10/items/omnibus09_201608/02%20horsfall%20Augustus'%20Sundial.pdf","https://archive.org/10/items/omnibus09_201608/02%20horsfall%20Augustus'%20Sundial.pdf")</f>
        <v>https://archive.org/10/items/omnibus09_201608/02%20horsfall%20Augustus'%20Sundial.pdf</v>
      </c>
    </row>
    <row r="70" spans="1:7" x14ac:dyDescent="0.2">
      <c r="A70" s="1">
        <v>9</v>
      </c>
      <c r="B70" s="1">
        <v>1985</v>
      </c>
      <c r="C70" s="1" t="s">
        <v>196</v>
      </c>
      <c r="D70" s="1" t="s">
        <v>197</v>
      </c>
      <c r="E70" s="1" t="s">
        <v>58</v>
      </c>
      <c r="F70" s="1" t="s">
        <v>198</v>
      </c>
      <c r="G70" s="2" t="str">
        <f>HYPERLINK("https://archive.org/10/items/omnibus09_201608/03%20tuckett%20Woman,%20heroine%20and%20goddess.pdf","https://archive.org/10/items/omnibus09_201608/03%20tuckett%20Woman,%20heroine%20and%20goddess.pdf")</f>
        <v>https://archive.org/10/items/omnibus09_201608/03%20tuckett%20Woman,%20heroine%20and%20goddess.pdf</v>
      </c>
    </row>
    <row r="71" spans="1:7" x14ac:dyDescent="0.2">
      <c r="A71" s="1">
        <v>9</v>
      </c>
      <c r="B71" s="1">
        <v>1985</v>
      </c>
      <c r="C71" s="1" t="s">
        <v>199</v>
      </c>
      <c r="D71" s="1" t="s">
        <v>200</v>
      </c>
      <c r="E71" s="1" t="s">
        <v>51</v>
      </c>
      <c r="F71" s="1" t="s">
        <v>201</v>
      </c>
      <c r="G71" s="2" t="str">
        <f>HYPERLINK("https://archive.org/10/items/omnibus09_201608/04%20west%20What%20was%20Fortuna%20laughing%20at.pdf","https://archive.org/10/items/omnibus09_201608/04%20west%20What%20was%20Fortuna%20laughing%20at.pdf")</f>
        <v>https://archive.org/10/items/omnibus09_201608/04%20west%20What%20was%20Fortuna%20laughing%20at.pdf</v>
      </c>
    </row>
    <row r="72" spans="1:7" x14ac:dyDescent="0.2">
      <c r="A72" s="1">
        <v>9</v>
      </c>
      <c r="B72" s="1">
        <v>1985</v>
      </c>
      <c r="C72" s="1" t="s">
        <v>25</v>
      </c>
      <c r="D72" s="1" t="s">
        <v>25</v>
      </c>
      <c r="E72" s="1" t="s">
        <v>26</v>
      </c>
      <c r="F72" s="1" t="s">
        <v>27</v>
      </c>
      <c r="G72" s="2" t="str">
        <f>HYPERLINK("https://archive.org/10/items/omnibus09_201608/05%20Thersites.pdf","https://archive.org/10/items/omnibus09_201608/05%20Thersites.pdf")</f>
        <v>https://archive.org/10/items/omnibus09_201608/05%20Thersites.pdf</v>
      </c>
    </row>
    <row r="73" spans="1:7" x14ac:dyDescent="0.2">
      <c r="A73" s="1">
        <v>9</v>
      </c>
      <c r="B73" s="1">
        <v>1985</v>
      </c>
      <c r="C73" s="1" t="s">
        <v>202</v>
      </c>
      <c r="D73" s="1" t="s">
        <v>203</v>
      </c>
      <c r="E73" s="1" t="s">
        <v>204</v>
      </c>
      <c r="F73" s="1" t="s">
        <v>205</v>
      </c>
      <c r="G73" s="2" t="str">
        <f>HYPERLINK("https://archive.org/10/items/omnibus09_201608/06%20long%20Consciously%20Stoic.pdf","https://archive.org/10/items/omnibus09_201608/06%20long%20Consciously%20Stoic.pdf")</f>
        <v>https://archive.org/10/items/omnibus09_201608/06%20long%20Consciously%20Stoic.pdf</v>
      </c>
    </row>
    <row r="74" spans="1:7" x14ac:dyDescent="0.2">
      <c r="A74" s="1">
        <v>9</v>
      </c>
      <c r="B74" s="1">
        <v>1985</v>
      </c>
      <c r="C74" s="1" t="s">
        <v>53</v>
      </c>
      <c r="D74" s="1" t="s">
        <v>206</v>
      </c>
      <c r="E74" s="1" t="s">
        <v>26</v>
      </c>
      <c r="F74" s="1" t="s">
        <v>207</v>
      </c>
      <c r="G74" s="2" t="str">
        <f>HYPERLINK("https://archive.org/10/items/omnibus09_201608/07%20fallows%20Antiquities%20for%20sale.pdf","https://archive.org/10/items/omnibus09_201608/07%20fallows%20Antiquities%20for%20sale.pdf")</f>
        <v>https://archive.org/10/items/omnibus09_201608/07%20fallows%20Antiquities%20for%20sale.pdf</v>
      </c>
    </row>
    <row r="75" spans="1:7" x14ac:dyDescent="0.2">
      <c r="A75" s="1">
        <v>9</v>
      </c>
      <c r="B75" s="1">
        <v>1985</v>
      </c>
      <c r="C75" s="1" t="s">
        <v>208</v>
      </c>
      <c r="D75" s="1" t="s">
        <v>209</v>
      </c>
      <c r="E75" s="1" t="s">
        <v>89</v>
      </c>
      <c r="F75" s="1" t="s">
        <v>210</v>
      </c>
      <c r="G75" s="2" t="str">
        <f>HYPERLINK("https://archive.org/10/items/omnibus09_201608/08%20crookes%20Pindar%20transformed.pdf","https://archive.org/10/items/omnibus09_201608/08%20crookes%20Pindar%20transformed.pdf")</f>
        <v>https://archive.org/10/items/omnibus09_201608/08%20crookes%20Pindar%20transformed.pdf</v>
      </c>
    </row>
    <row r="76" spans="1:7" x14ac:dyDescent="0.2">
      <c r="A76" s="1">
        <v>9</v>
      </c>
      <c r="B76" s="1">
        <v>1985</v>
      </c>
      <c r="C76" s="1" t="s">
        <v>100</v>
      </c>
      <c r="D76" s="1" t="s">
        <v>211</v>
      </c>
      <c r="E76" s="1" t="s">
        <v>17</v>
      </c>
      <c r="F76" s="1" t="s">
        <v>212</v>
      </c>
      <c r="G76" s="2" t="str">
        <f>HYPERLINK("https://archive.org/10/items/omnibus09_201608/09%20price%20Delphi%20and%20Divination.pdf","https://archive.org/10/items/omnibus09_201608/09%20price%20Delphi%20and%20Divination.pdf")</f>
        <v>https://archive.org/10/items/omnibus09_201608/09%20price%20Delphi%20and%20Divination.pdf</v>
      </c>
    </row>
    <row r="77" spans="1:7" x14ac:dyDescent="0.2">
      <c r="A77" s="1">
        <v>10</v>
      </c>
      <c r="B77" s="1">
        <v>1985</v>
      </c>
      <c r="C77" s="1" t="s">
        <v>213</v>
      </c>
      <c r="D77" s="1" t="s">
        <v>214</v>
      </c>
      <c r="E77" s="1" t="s">
        <v>177</v>
      </c>
      <c r="F77" s="1" t="s">
        <v>215</v>
      </c>
      <c r="G77" s="2" t="str">
        <f>HYPERLINK("https://archive.org/13/items/omnibus10/01%20Syme%20Julius%20Caesar.pdf","https://archive.org/13/items/omnibus10/01%20Syme%20Julius%20Caesar.pdf")</f>
        <v>https://archive.org/13/items/omnibus10/01%20Syme%20Julius%20Caesar.pdf</v>
      </c>
    </row>
    <row r="78" spans="1:7" x14ac:dyDescent="0.2">
      <c r="A78" s="1">
        <v>10</v>
      </c>
      <c r="B78" s="1">
        <v>1985</v>
      </c>
      <c r="C78" s="1" t="s">
        <v>216</v>
      </c>
      <c r="D78" s="1" t="s">
        <v>217</v>
      </c>
      <c r="E78" s="1" t="s">
        <v>204</v>
      </c>
      <c r="F78" s="1" t="s">
        <v>218</v>
      </c>
      <c r="G78" s="2" t="str">
        <f>HYPERLINK("https://archive.org/13/items/omnibus10/02%20Annas%20Plato's%20State%20Prescription%20Charges.pdf","https://archive.org/13/items/omnibus10/02%20Annas%20Plato's%20State%20Prescription%20Charges.pdf")</f>
        <v>https://archive.org/13/items/omnibus10/02%20Annas%20Plato's%20State%20Prescription%20Charges.pdf</v>
      </c>
    </row>
    <row r="79" spans="1:7" x14ac:dyDescent="0.2">
      <c r="A79" s="1">
        <v>10</v>
      </c>
      <c r="B79" s="1">
        <v>1985</v>
      </c>
      <c r="C79" s="1" t="s">
        <v>219</v>
      </c>
      <c r="D79" s="1" t="s">
        <v>220</v>
      </c>
      <c r="E79" s="1" t="s">
        <v>221</v>
      </c>
      <c r="F79" s="1" t="s">
        <v>38</v>
      </c>
      <c r="G79" s="2" t="str">
        <f>HYPERLINK("https://archive.org/13/items/omnibus10/03%20Buxton%20Wolves%20and%20Werewolves%20in%20Greece.pdf","https://archive.org/13/items/omnibus10/03%20Buxton%20Wolves%20and%20Werewolves%20in%20Greece.pdf")</f>
        <v>https://archive.org/13/items/omnibus10/03%20Buxton%20Wolves%20and%20Werewolves%20in%20Greece.pdf</v>
      </c>
    </row>
    <row r="80" spans="1:7" x14ac:dyDescent="0.2">
      <c r="A80" s="1">
        <v>10</v>
      </c>
      <c r="B80" s="1">
        <v>1985</v>
      </c>
      <c r="C80" s="1" t="s">
        <v>222</v>
      </c>
      <c r="D80" s="1" t="s">
        <v>223</v>
      </c>
      <c r="E80" s="1" t="s">
        <v>78</v>
      </c>
      <c r="F80" s="1" t="s">
        <v>224</v>
      </c>
      <c r="G80" s="2" t="str">
        <f>HYPERLINK("https://archive.org/13/items/omnibus10/04%20Fowler%20Lucretius%20V%20and%20the%20Road%20to%20No%20X.pdf","https://archive.org/13/items/omnibus10/04%20Fowler%20Lucretius%20V%20and%20the%20Road%20to%20No%20X.pdf")</f>
        <v>https://archive.org/13/items/omnibus10/04%20Fowler%20Lucretius%20V%20and%20the%20Road%20to%20No%20X.pdf</v>
      </c>
    </row>
    <row r="81" spans="1:7" x14ac:dyDescent="0.2">
      <c r="A81" s="1">
        <v>10</v>
      </c>
      <c r="B81" s="1">
        <v>1985</v>
      </c>
      <c r="C81" s="1" t="s">
        <v>152</v>
      </c>
      <c r="D81" s="1" t="s">
        <v>225</v>
      </c>
      <c r="E81" s="1" t="s">
        <v>226</v>
      </c>
      <c r="F81" s="1" t="s">
        <v>132</v>
      </c>
      <c r="G81" s="2" t="str">
        <f>HYPERLINK("https://archive.org/13/items/omnibus10/05%20Purcell%20Italian%20Notebook.pdf","https://archive.org/13/items/omnibus10/05%20Purcell%20Italian%20Notebook.pdf")</f>
        <v>https://archive.org/13/items/omnibus10/05%20Purcell%20Italian%20Notebook.pdf</v>
      </c>
    </row>
    <row r="82" spans="1:7" x14ac:dyDescent="0.2">
      <c r="A82" s="1">
        <v>10</v>
      </c>
      <c r="B82" s="1">
        <v>1985</v>
      </c>
      <c r="C82" s="1" t="s">
        <v>227</v>
      </c>
      <c r="D82" s="1" t="s">
        <v>228</v>
      </c>
      <c r="E82" s="1" t="s">
        <v>58</v>
      </c>
      <c r="F82" s="1" t="s">
        <v>229</v>
      </c>
      <c r="G82" s="2" t="str">
        <f>HYPERLINK("https://archive.org/13/items/omnibus10/06%20Parker%20Homer's%20War%20Music.pdf","https://archive.org/13/items/omnibus10/06%20Parker%20Homer's%20War%20Music.pdf")</f>
        <v>https://archive.org/13/items/omnibus10/06%20Parker%20Homer's%20War%20Music.pdf</v>
      </c>
    </row>
    <row r="83" spans="1:7" x14ac:dyDescent="0.2">
      <c r="A83" s="1">
        <v>10</v>
      </c>
      <c r="B83" s="1">
        <v>1985</v>
      </c>
      <c r="C83" s="1" t="s">
        <v>230</v>
      </c>
      <c r="D83" s="1" t="s">
        <v>231</v>
      </c>
      <c r="E83" s="1" t="s">
        <v>55</v>
      </c>
      <c r="F83" s="1"/>
      <c r="G83" s="2" t="str">
        <f>HYPERLINK("https://archive.org/13/items/omnibus10/07%20Wood%20The%20Bronze%20Age%20of%20Michael%20Wood.pdf","https://archive.org/13/items/omnibus10/07%20Wood%20The%20Bronze%20Age%20of%20Michael%20Wood.pdf")</f>
        <v>https://archive.org/13/items/omnibus10/07%20Wood%20The%20Bronze%20Age%20of%20Michael%20Wood.pdf</v>
      </c>
    </row>
    <row r="84" spans="1:7" x14ac:dyDescent="0.2">
      <c r="A84" s="1">
        <v>10</v>
      </c>
      <c r="B84" s="1">
        <v>1985</v>
      </c>
      <c r="C84" s="1" t="s">
        <v>208</v>
      </c>
      <c r="D84" s="1" t="s">
        <v>232</v>
      </c>
      <c r="E84" s="1" t="s">
        <v>26</v>
      </c>
      <c r="F84" s="1" t="s">
        <v>233</v>
      </c>
      <c r="G84" s="2" t="str">
        <f>HYPERLINK("https://archive.org/13/items/omnibus10/08%20Crookes%20Reconstructing%20the%20sistrum.pdf","https://archive.org/13/items/omnibus10/08%20Crookes%20Reconstructing%20the%20sistrum.pdf")</f>
        <v>https://archive.org/13/items/omnibus10/08%20Crookes%20Reconstructing%20the%20sistrum.pdf</v>
      </c>
    </row>
    <row r="85" spans="1:7" x14ac:dyDescent="0.2">
      <c r="A85" s="1">
        <v>10</v>
      </c>
      <c r="B85" s="1">
        <v>1985</v>
      </c>
      <c r="C85" s="1" t="s">
        <v>25</v>
      </c>
      <c r="D85" s="1" t="s">
        <v>25</v>
      </c>
      <c r="E85" s="1" t="s">
        <v>26</v>
      </c>
      <c r="F85" s="1" t="s">
        <v>27</v>
      </c>
      <c r="G85" s="2" t="str">
        <f>HYPERLINK("https://archive.org/13/items/omnibus10/09%20Thersites.pdf","https://archive.org/13/items/omnibus10/09%20Thersites.pdf")</f>
        <v>https://archive.org/13/items/omnibus10/09%20Thersites.pdf</v>
      </c>
    </row>
    <row r="86" spans="1:7" x14ac:dyDescent="0.2">
      <c r="A86" s="1">
        <v>10</v>
      </c>
      <c r="B86" s="1">
        <v>1985</v>
      </c>
      <c r="C86" s="1" t="s">
        <v>80</v>
      </c>
      <c r="D86" s="1" t="s">
        <v>234</v>
      </c>
      <c r="E86" s="1" t="s">
        <v>37</v>
      </c>
      <c r="F86" s="1" t="s">
        <v>235</v>
      </c>
      <c r="G86" s="2" t="str">
        <f>HYPERLINK("https://archive.org/13/items/omnibus10/10%20Midgley%20Dionysus%20-%20a%20Tasting.pdf","https://archive.org/13/items/omnibus10/10%20Midgley%20Dionysus%20-%20a%20Tasting.pdf")</f>
        <v>https://archive.org/13/items/omnibus10/10%20Midgley%20Dionysus%20-%20a%20Tasting.pdf</v>
      </c>
    </row>
    <row r="87" spans="1:7" x14ac:dyDescent="0.2">
      <c r="A87" s="1">
        <v>10</v>
      </c>
      <c r="B87" s="1">
        <v>1985</v>
      </c>
      <c r="C87" s="1" t="s">
        <v>236</v>
      </c>
      <c r="D87" s="1" t="s">
        <v>237</v>
      </c>
      <c r="E87" s="1" t="s">
        <v>238</v>
      </c>
      <c r="F87" s="1" t="s">
        <v>212</v>
      </c>
      <c r="G87" s="2" t="str">
        <f>HYPERLINK("https://archive.org/13/items/omnibus10/11%20Tomlin%20Curses%20from%20Bath.pdf","https://archive.org/13/items/omnibus10/11%20Tomlin%20Curses%20from%20Bath.pdf")</f>
        <v>https://archive.org/13/items/omnibus10/11%20Tomlin%20Curses%20from%20Bath.pdf</v>
      </c>
    </row>
    <row r="88" spans="1:7" x14ac:dyDescent="0.2">
      <c r="A88" s="1">
        <v>12</v>
      </c>
      <c r="B88" s="1">
        <v>1986</v>
      </c>
      <c r="C88" s="1" t="s">
        <v>172</v>
      </c>
      <c r="D88" s="1" t="s">
        <v>239</v>
      </c>
      <c r="E88" s="1" t="s">
        <v>131</v>
      </c>
      <c r="F88" s="1" t="s">
        <v>174</v>
      </c>
      <c r="G88" s="2" t="str">
        <f>HYPERLINK("https://archive.org/13/items/omnibus12/01%20smith%20Statues%20from%20the%20sea.pdf","https://archive.org/13/items/omnibus12/01%20smith%20Statues%20from%20the%20sea.pdf")</f>
        <v>https://archive.org/13/items/omnibus12/01%20smith%20Statues%20from%20the%20sea.pdf</v>
      </c>
    </row>
    <row r="89" spans="1:7" x14ac:dyDescent="0.2">
      <c r="A89" s="1">
        <v>12</v>
      </c>
      <c r="B89" s="1">
        <v>1986</v>
      </c>
      <c r="C89" s="1" t="s">
        <v>137</v>
      </c>
      <c r="D89" s="1" t="s">
        <v>240</v>
      </c>
      <c r="E89" s="1" t="s">
        <v>51</v>
      </c>
      <c r="F89" s="1" t="s">
        <v>241</v>
      </c>
      <c r="G89" s="2" t="str">
        <f>HYPERLINK("https://archive.org/13/items/omnibus12/02%20jenkyns%20Landscapes%20of%20emotion.pdf","https://archive.org/13/items/omnibus12/02%20jenkyns%20Landscapes%20of%20emotion.pdf")</f>
        <v>https://archive.org/13/items/omnibus12/02%20jenkyns%20Landscapes%20of%20emotion.pdf</v>
      </c>
    </row>
    <row r="90" spans="1:7" x14ac:dyDescent="0.2">
      <c r="A90" s="1">
        <v>12</v>
      </c>
      <c r="B90" s="1">
        <v>1986</v>
      </c>
      <c r="C90" s="1" t="s">
        <v>242</v>
      </c>
      <c r="D90" s="1" t="s">
        <v>243</v>
      </c>
      <c r="E90" s="1" t="s">
        <v>58</v>
      </c>
      <c r="F90" s="1" t="s">
        <v>244</v>
      </c>
      <c r="G90" s="2" t="str">
        <f>HYPERLINK("https://archive.org/13/items/omnibus12/03%20morton%20Aristophanes%20funny%20beyond%20words.pdf","https://archive.org/13/items/omnibus12/03%20morton%20Aristophanes%20funny%20beyond%20words.pdf")</f>
        <v>https://archive.org/13/items/omnibus12/03%20morton%20Aristophanes%20funny%20beyond%20words.pdf</v>
      </c>
    </row>
    <row r="91" spans="1:7" x14ac:dyDescent="0.2">
      <c r="A91" s="1">
        <v>12</v>
      </c>
      <c r="B91" s="1">
        <v>1986</v>
      </c>
      <c r="C91" s="1" t="s">
        <v>245</v>
      </c>
      <c r="D91" s="1" t="s">
        <v>246</v>
      </c>
      <c r="E91" s="1" t="s">
        <v>75</v>
      </c>
      <c r="F91" s="1" t="s">
        <v>31</v>
      </c>
      <c r="G91" s="2" t="str">
        <f>HYPERLINK("https://archive.org/13/items/omnibus12/04%20bowman%20New%20Documents%20from%20Vindolanda.pdf","https://archive.org/13/items/omnibus12/04%20bowman%20New%20Documents%20from%20Vindolanda.pdf")</f>
        <v>https://archive.org/13/items/omnibus12/04%20bowman%20New%20Documents%20from%20Vindolanda.pdf</v>
      </c>
    </row>
    <row r="92" spans="1:7" x14ac:dyDescent="0.2">
      <c r="A92" s="1">
        <v>12</v>
      </c>
      <c r="B92" s="1">
        <v>1986</v>
      </c>
      <c r="C92" s="1" t="s">
        <v>247</v>
      </c>
      <c r="D92" s="1" t="s">
        <v>248</v>
      </c>
      <c r="E92" s="1" t="s">
        <v>62</v>
      </c>
      <c r="F92" s="1" t="s">
        <v>82</v>
      </c>
      <c r="G92" s="2" t="str">
        <f>HYPERLINK("https://archive.org/13/items/omnibus12/05%20godwin%20Snails,%20hairy%20spiders,%20and%20contradeception.pdf","https://archive.org/13/items/omnibus12/05%20godwin%20Snails,%20hairy%20spiders,%20and%20contradeception.pdf")</f>
        <v>https://archive.org/13/items/omnibus12/05%20godwin%20Snails,%20hairy%20spiders,%20and%20contradeception.pdf</v>
      </c>
    </row>
    <row r="93" spans="1:7" x14ac:dyDescent="0.2">
      <c r="A93" s="1">
        <v>12</v>
      </c>
      <c r="B93" s="1">
        <v>1986</v>
      </c>
      <c r="C93" s="1" t="s">
        <v>249</v>
      </c>
      <c r="D93" s="1" t="s">
        <v>250</v>
      </c>
      <c r="E93" s="1" t="s">
        <v>13</v>
      </c>
      <c r="F93" s="1" t="s">
        <v>251</v>
      </c>
      <c r="G93" s="2" t="str">
        <f>HYPERLINK("https://archive.org/13/items/omnibus12/06%20harrison%20You%20did,%20Oscar,%20you%20did.pdf","https://archive.org/13/items/omnibus12/06%20harrison%20You%20did,%20Oscar,%20you%20did.pdf")</f>
        <v>https://archive.org/13/items/omnibus12/06%20harrison%20You%20did,%20Oscar,%20you%20did.pdf</v>
      </c>
    </row>
    <row r="94" spans="1:7" x14ac:dyDescent="0.2">
      <c r="A94" s="1">
        <v>12</v>
      </c>
      <c r="B94" s="1">
        <v>1986</v>
      </c>
      <c r="C94" s="1" t="s">
        <v>252</v>
      </c>
      <c r="D94" s="1" t="s">
        <v>253</v>
      </c>
      <c r="E94" s="1" t="s">
        <v>93</v>
      </c>
      <c r="F94" s="1" t="s">
        <v>254</v>
      </c>
      <c r="G94" s="2" t="str">
        <f>HYPERLINK("https://archive.org/13/items/omnibus12/07%20nash%20Making%20a%20mint.pdf","https://archive.org/13/items/omnibus12/07%20nash%20Making%20a%20mint.pdf")</f>
        <v>https://archive.org/13/items/omnibus12/07%20nash%20Making%20a%20mint.pdf</v>
      </c>
    </row>
    <row r="95" spans="1:7" x14ac:dyDescent="0.2">
      <c r="A95" s="1">
        <v>12</v>
      </c>
      <c r="B95" s="1">
        <v>1986</v>
      </c>
      <c r="C95" s="1" t="s">
        <v>199</v>
      </c>
      <c r="D95" s="1" t="s">
        <v>255</v>
      </c>
      <c r="E95" s="1" t="s">
        <v>51</v>
      </c>
      <c r="F95" s="1" t="s">
        <v>52</v>
      </c>
      <c r="G95" s="2" t="str">
        <f>HYPERLINK("https://archive.org/13/items/omnibus12/08%20west%20Persian%20luxuries%20and%20plain%20myrtle.pdf","https://archive.org/13/items/omnibus12/08%20west%20Persian%20luxuries%20and%20plain%20myrtle.pdf")</f>
        <v>https://archive.org/13/items/omnibus12/08%20west%20Persian%20luxuries%20and%20plain%20myrtle.pdf</v>
      </c>
    </row>
    <row r="96" spans="1:7" x14ac:dyDescent="0.2">
      <c r="A96" s="1">
        <v>12</v>
      </c>
      <c r="B96" s="1">
        <v>1986</v>
      </c>
      <c r="C96" s="1" t="s">
        <v>60</v>
      </c>
      <c r="D96" s="1" t="s">
        <v>256</v>
      </c>
      <c r="E96" s="1" t="s">
        <v>238</v>
      </c>
      <c r="F96" s="1" t="s">
        <v>257</v>
      </c>
      <c r="G96" s="2" t="str">
        <f>HYPERLINK("https://archive.org/13/items/omnibus12/09%20cameron%20Early%20Christian%20Women.pdf","https://archive.org/13/items/omnibus12/09%20cameron%20Early%20Christian%20Women.pdf")</f>
        <v>https://archive.org/13/items/omnibus12/09%20cameron%20Early%20Christian%20Women.pdf</v>
      </c>
    </row>
    <row r="97" spans="1:7" x14ac:dyDescent="0.2">
      <c r="A97" s="1">
        <v>12</v>
      </c>
      <c r="B97" s="1">
        <v>1986</v>
      </c>
      <c r="C97" s="1" t="s">
        <v>25</v>
      </c>
      <c r="D97" s="1" t="s">
        <v>25</v>
      </c>
      <c r="E97" s="1" t="s">
        <v>26</v>
      </c>
      <c r="F97" s="1" t="s">
        <v>27</v>
      </c>
      <c r="G97" s="2" t="str">
        <f>HYPERLINK("https://archive.org/13/items/omnibus12/10%20Thersites.pdf","https://archive.org/13/items/omnibus12/10%20Thersites.pdf")</f>
        <v>https://archive.org/13/items/omnibus12/10%20Thersites.pdf</v>
      </c>
    </row>
    <row r="98" spans="1:7" x14ac:dyDescent="0.2">
      <c r="A98" s="1">
        <v>12</v>
      </c>
      <c r="B98" s="1">
        <v>1986</v>
      </c>
      <c r="C98" s="1" t="s">
        <v>76</v>
      </c>
      <c r="D98" s="1" t="s">
        <v>258</v>
      </c>
      <c r="E98" s="1" t="s">
        <v>51</v>
      </c>
      <c r="F98" s="1" t="s">
        <v>259</v>
      </c>
      <c r="G98" s="2" t="str">
        <f>HYPERLINK("https://archive.org/13/items/omnibus12/11%20jones%20Roots%20of%20our%20Language.pdf","https://archive.org/13/items/omnibus12/11%20jones%20Roots%20of%20our%20Language.pdf")</f>
        <v>https://archive.org/13/items/omnibus12/11%20jones%20Roots%20of%20our%20Language.pdf</v>
      </c>
    </row>
    <row r="99" spans="1:7" x14ac:dyDescent="0.2">
      <c r="A99" s="1">
        <v>12</v>
      </c>
      <c r="B99" s="1">
        <v>1986</v>
      </c>
      <c r="C99" s="1" t="s">
        <v>260</v>
      </c>
      <c r="D99" s="1" t="s">
        <v>261</v>
      </c>
      <c r="E99" s="1" t="s">
        <v>26</v>
      </c>
      <c r="F99" s="1" t="s">
        <v>233</v>
      </c>
      <c r="G99" s="2" t="str">
        <f>HYPERLINK("https://archive.org/13/items/omnibus12/12%20barker%20How%20to%20be%20a%20Greek%20accompanist.pdf","https://archive.org/13/items/omnibus12/12%20barker%20How%20to%20be%20a%20Greek%20accompanist.pdf")</f>
        <v>https://archive.org/13/items/omnibus12/12%20barker%20How%20to%20be%20a%20Greek%20accompanist.pdf</v>
      </c>
    </row>
    <row r="100" spans="1:7" x14ac:dyDescent="0.2">
      <c r="A100" s="1">
        <v>12</v>
      </c>
      <c r="B100" s="1">
        <v>1986</v>
      </c>
      <c r="C100" s="1" t="s">
        <v>159</v>
      </c>
      <c r="D100" s="1" t="s">
        <v>262</v>
      </c>
      <c r="E100" s="1" t="s">
        <v>131</v>
      </c>
      <c r="F100" s="1" t="s">
        <v>263</v>
      </c>
      <c r="G100" s="2" t="str">
        <f>HYPERLINK("https://archive.org/13/items/omnibus12/13%20taplin%20Greeks%20buried%20at%20Troy.pdf","https://archive.org/13/items/omnibus12/13%20taplin%20Greeks%20buried%20at%20Troy.pdf")</f>
        <v>https://archive.org/13/items/omnibus12/13%20taplin%20Greeks%20buried%20at%20Troy.pdf</v>
      </c>
    </row>
    <row r="101" spans="1:7" x14ac:dyDescent="0.2">
      <c r="A101" s="1">
        <v>13</v>
      </c>
      <c r="B101" s="1">
        <v>1987</v>
      </c>
      <c r="C101" s="1" t="s">
        <v>264</v>
      </c>
      <c r="D101" s="1" t="s">
        <v>265</v>
      </c>
      <c r="E101" s="1" t="s">
        <v>177</v>
      </c>
      <c r="F101" s="1" t="s">
        <v>266</v>
      </c>
      <c r="G101" s="2" t="str">
        <f>HYPERLINK("https://archive.org/11/items/omnibus13/01%20Murphy%20Citizen%20Brutus.pdf","https://archive.org/11/items/omnibus13/01%20Murphy%20Citizen%20Brutus.pdf")</f>
        <v>https://archive.org/11/items/omnibus13/01%20Murphy%20Citizen%20Brutus.pdf</v>
      </c>
    </row>
    <row r="102" spans="1:7" x14ac:dyDescent="0.2">
      <c r="A102" s="1">
        <v>13</v>
      </c>
      <c r="B102" s="1">
        <v>1987</v>
      </c>
      <c r="C102" s="1" t="s">
        <v>267</v>
      </c>
      <c r="D102" s="1" t="s">
        <v>268</v>
      </c>
      <c r="E102" s="1" t="s">
        <v>58</v>
      </c>
      <c r="F102" s="1" t="s">
        <v>59</v>
      </c>
      <c r="G102" s="2" t="str">
        <f>HYPERLINK("https://archive.org/11/items/omnibus13/02%20rutherford%20On%20the%20Track%20of%20Tragedy.pdf","https://archive.org/11/items/omnibus13/02%20rutherford%20On%20the%20Track%20of%20Tragedy.pdf")</f>
        <v>https://archive.org/11/items/omnibus13/02%20rutherford%20On%20the%20Track%20of%20Tragedy.pdf</v>
      </c>
    </row>
    <row r="103" spans="1:7" x14ac:dyDescent="0.2">
      <c r="A103" s="1">
        <v>13</v>
      </c>
      <c r="B103" s="1">
        <v>1987</v>
      </c>
      <c r="C103" s="1" t="s">
        <v>269</v>
      </c>
      <c r="D103" s="1" t="s">
        <v>270</v>
      </c>
      <c r="E103" s="1" t="s">
        <v>89</v>
      </c>
      <c r="F103" s="1" t="s">
        <v>115</v>
      </c>
      <c r="G103" s="2" t="str">
        <f>HYPERLINK("https://archive.org/11/items/omnibus13/03%20scupham%20More%20masked%20marauders.pdf","https://archive.org/11/items/omnibus13/03%20scupham%20More%20masked%20marauders.pdf")</f>
        <v>https://archive.org/11/items/omnibus13/03%20scupham%20More%20masked%20marauders.pdf</v>
      </c>
    </row>
    <row r="104" spans="1:7" x14ac:dyDescent="0.2">
      <c r="A104" s="1">
        <v>13</v>
      </c>
      <c r="B104" s="1">
        <v>1987</v>
      </c>
      <c r="C104" s="1" t="s">
        <v>271</v>
      </c>
      <c r="D104" s="1" t="s">
        <v>272</v>
      </c>
      <c r="E104" s="1" t="s">
        <v>51</v>
      </c>
      <c r="F104" s="1" t="s">
        <v>273</v>
      </c>
      <c r="G104" s="2" t="str">
        <f>HYPERLINK("https://archive.org/11/items/omnibus13/04%20feeney%20How%20the%20Aeneid%20ends.pdf","https://archive.org/11/items/omnibus13/04%20feeney%20How%20the%20Aeneid%20ends.pdf")</f>
        <v>https://archive.org/11/items/omnibus13/04%20feeney%20How%20the%20Aeneid%20ends.pdf</v>
      </c>
    </row>
    <row r="105" spans="1:7" x14ac:dyDescent="0.2">
      <c r="A105" s="1">
        <v>13</v>
      </c>
      <c r="B105" s="1">
        <v>1987</v>
      </c>
      <c r="C105" s="1" t="s">
        <v>274</v>
      </c>
      <c r="D105" s="1" t="s">
        <v>275</v>
      </c>
      <c r="E105" s="1" t="s">
        <v>89</v>
      </c>
      <c r="F105" s="1" t="s">
        <v>276</v>
      </c>
      <c r="G105" s="2" t="str">
        <f>HYPERLINK("https://archive.org/11/items/omnibus13/05%20finnegan%20Gilbert%20and%20Aristophanes.pdf","https://archive.org/11/items/omnibus13/05%20finnegan%20Gilbert%20and%20Aristophanes.pdf")</f>
        <v>https://archive.org/11/items/omnibus13/05%20finnegan%20Gilbert%20and%20Aristophanes.pdf</v>
      </c>
    </row>
    <row r="106" spans="1:7" x14ac:dyDescent="0.2">
      <c r="A106" s="1">
        <v>13</v>
      </c>
      <c r="B106" s="1">
        <v>1987</v>
      </c>
      <c r="C106" s="1" t="s">
        <v>277</v>
      </c>
      <c r="D106" s="1" t="s">
        <v>278</v>
      </c>
      <c r="E106" s="1" t="s">
        <v>26</v>
      </c>
      <c r="F106" s="1"/>
      <c r="G106" s="2" t="str">
        <f>HYPERLINK("https://archive.org/11/items/omnibus13/06%20stroh%20LVDI%20LATINI.pdf","https://archive.org/11/items/omnibus13/06%20stroh%20LVDI%20LATINI.pdf")</f>
        <v>https://archive.org/11/items/omnibus13/06%20stroh%20LVDI%20LATINI.pdf</v>
      </c>
    </row>
    <row r="107" spans="1:7" x14ac:dyDescent="0.2">
      <c r="A107" s="1">
        <v>13</v>
      </c>
      <c r="B107" s="1">
        <v>1987</v>
      </c>
      <c r="C107" s="1" t="s">
        <v>279</v>
      </c>
      <c r="D107" s="1" t="s">
        <v>280</v>
      </c>
      <c r="E107" s="1" t="s">
        <v>13</v>
      </c>
      <c r="F107" s="1" t="s">
        <v>281</v>
      </c>
      <c r="G107" s="2" t="str">
        <f>HYPERLINK("https://archive.org/11/items/omnibus13/07%20robinson%20Myth%20and%20French%20Theatre.pdf","https://archive.org/11/items/omnibus13/07%20robinson%20Myth%20and%20French%20Theatre.pdf")</f>
        <v>https://archive.org/11/items/omnibus13/07%20robinson%20Myth%20and%20French%20Theatre.pdf</v>
      </c>
    </row>
    <row r="108" spans="1:7" x14ac:dyDescent="0.2">
      <c r="A108" s="1">
        <v>13</v>
      </c>
      <c r="B108" s="1">
        <v>1987</v>
      </c>
      <c r="C108" s="1" t="s">
        <v>282</v>
      </c>
      <c r="D108" s="1" t="s">
        <v>283</v>
      </c>
      <c r="E108" s="1" t="s">
        <v>238</v>
      </c>
      <c r="F108" s="1" t="s">
        <v>284</v>
      </c>
      <c r="G108" s="2" t="str">
        <f>HYPERLINK("https://archive.org/11/items/omnibus13/08%20goodman%20The%20World%20of%20Pontius%20PiIate.pdf","https://archive.org/11/items/omnibus13/08%20goodman%20The%20World%20of%20Pontius%20PiIate.pdf")</f>
        <v>https://archive.org/11/items/omnibus13/08%20goodman%20The%20World%20of%20Pontius%20PiIate.pdf</v>
      </c>
    </row>
    <row r="109" spans="1:7" x14ac:dyDescent="0.2">
      <c r="A109" s="1">
        <v>13</v>
      </c>
      <c r="B109" s="1">
        <v>1987</v>
      </c>
      <c r="C109" s="1" t="s">
        <v>25</v>
      </c>
      <c r="D109" s="1" t="s">
        <v>25</v>
      </c>
      <c r="E109" s="1" t="s">
        <v>26</v>
      </c>
      <c r="F109" s="1" t="s">
        <v>27</v>
      </c>
      <c r="G109" s="2" t="str">
        <f>HYPERLINK("https://archive.org/11/items/omnibus13/09%20Thersites.pdf","https://archive.org/11/items/omnibus13/09%20Thersites.pdf")</f>
        <v>https://archive.org/11/items/omnibus13/09%20Thersites.pdf</v>
      </c>
    </row>
    <row r="110" spans="1:7" x14ac:dyDescent="0.2">
      <c r="A110" s="1">
        <v>13</v>
      </c>
      <c r="B110" s="1">
        <v>1987</v>
      </c>
      <c r="C110" s="1" t="s">
        <v>285</v>
      </c>
      <c r="D110" s="1" t="s">
        <v>286</v>
      </c>
      <c r="E110" s="1" t="s">
        <v>58</v>
      </c>
      <c r="F110" s="1" t="s">
        <v>120</v>
      </c>
      <c r="G110" s="2" t="str">
        <f>HYPERLINK("https://archive.org/11/items/omnibus13/10%20rowe%20Many-coloured%20Homer.pdf","https://archive.org/11/items/omnibus13/10%20rowe%20Many-coloured%20Homer.pdf")</f>
        <v>https://archive.org/11/items/omnibus13/10%20rowe%20Many-coloured%20Homer.pdf</v>
      </c>
    </row>
    <row r="111" spans="1:7" x14ac:dyDescent="0.2">
      <c r="A111" s="1">
        <v>14</v>
      </c>
      <c r="B111" s="1">
        <v>1987</v>
      </c>
      <c r="C111" s="1" t="s">
        <v>287</v>
      </c>
      <c r="D111" s="1" t="s">
        <v>288</v>
      </c>
      <c r="E111" s="1" t="s">
        <v>17</v>
      </c>
      <c r="F111" s="1" t="s">
        <v>289</v>
      </c>
      <c r="G111" s="2" t="str">
        <f>HYPERLINK("https://archive.org/5/items/omnibus14/01OsborneAthenianDemocracy.pdf","https://archive.org/5/items/omnibus14/01OsborneAthenianDemocracy.pdf")</f>
        <v>https://archive.org/5/items/omnibus14/01OsborneAthenianDemocracy.pdf</v>
      </c>
    </row>
    <row r="112" spans="1:7" x14ac:dyDescent="0.2">
      <c r="A112" s="1">
        <v>14</v>
      </c>
      <c r="B112" s="1">
        <v>1987</v>
      </c>
      <c r="C112" s="1" t="s">
        <v>290</v>
      </c>
      <c r="D112" s="1" t="s">
        <v>291</v>
      </c>
      <c r="E112" s="1" t="s">
        <v>13</v>
      </c>
      <c r="F112" s="1" t="s">
        <v>292</v>
      </c>
      <c r="G112" s="2" t="str">
        <f>HYPERLINK("https://archive.org/5/items/omnibus14/02ButterworthFirstGreekCruise.pdf","https://archive.org/5/items/omnibus14/02ButterworthFirstGreekCruise.pdf")</f>
        <v>https://archive.org/5/items/omnibus14/02ButterworthFirstGreekCruise.pdf</v>
      </c>
    </row>
    <row r="113" spans="1:7" x14ac:dyDescent="0.2">
      <c r="A113" s="1">
        <v>14</v>
      </c>
      <c r="B113" s="1">
        <v>1987</v>
      </c>
      <c r="C113" s="1" t="s">
        <v>199</v>
      </c>
      <c r="D113" s="1" t="s">
        <v>293</v>
      </c>
      <c r="E113" s="1" t="s">
        <v>51</v>
      </c>
      <c r="F113" s="1" t="s">
        <v>273</v>
      </c>
      <c r="G113" s="2" t="str">
        <f>HYPERLINK("https://archive.org/5/items/omnibus14/03WestTranslatingAeneid.pdf","https://archive.org/5/items/omnibus14/03WestTranslatingAeneid.pdf")</f>
        <v>https://archive.org/5/items/omnibus14/03WestTranslatingAeneid.pdf</v>
      </c>
    </row>
    <row r="114" spans="1:7" x14ac:dyDescent="0.2">
      <c r="A114" s="1">
        <v>14</v>
      </c>
      <c r="B114" s="1">
        <v>1987</v>
      </c>
      <c r="C114" s="1" t="s">
        <v>159</v>
      </c>
      <c r="D114" s="1" t="s">
        <v>294</v>
      </c>
      <c r="E114" s="1" t="s">
        <v>295</v>
      </c>
      <c r="F114" s="1" t="s">
        <v>296</v>
      </c>
      <c r="G114" s="2" t="str">
        <f>HYPERLINK("https://archive.org/5/items/omnibus14/04TaplinVillasLosAngelesHerculaneum.pdf","https://archive.org/5/items/omnibus14/04TaplinVillasLosAngelesHerculaneum.pdf")</f>
        <v>https://archive.org/5/items/omnibus14/04TaplinVillasLosAngelesHerculaneum.pdf</v>
      </c>
    </row>
    <row r="115" spans="1:7" x14ac:dyDescent="0.2">
      <c r="A115" s="1">
        <v>14</v>
      </c>
      <c r="B115" s="1">
        <v>1987</v>
      </c>
      <c r="C115" s="1" t="s">
        <v>110</v>
      </c>
      <c r="D115" s="1" t="s">
        <v>297</v>
      </c>
      <c r="E115" s="1" t="s">
        <v>58</v>
      </c>
      <c r="F115" s="1" t="s">
        <v>188</v>
      </c>
      <c r="G115" s="2" t="str">
        <f>HYPERLINK("https://archive.org/5/items/omnibus14/05EasterlingBachae.pdf","https://archive.org/5/items/omnibus14/05EasterlingBachae.pdf")</f>
        <v>https://archive.org/5/items/omnibus14/05EasterlingBachae.pdf</v>
      </c>
    </row>
    <row r="116" spans="1:7" x14ac:dyDescent="0.2">
      <c r="A116" s="1">
        <v>14</v>
      </c>
      <c r="B116" s="1">
        <v>1987</v>
      </c>
      <c r="C116" s="1" t="s">
        <v>28</v>
      </c>
      <c r="D116" s="1" t="s">
        <v>298</v>
      </c>
      <c r="E116" s="1" t="s">
        <v>299</v>
      </c>
      <c r="F116" s="1" t="s">
        <v>31</v>
      </c>
      <c r="G116" s="2" t="str">
        <f>HYPERLINK("https://archive.org/5/items/omnibus14/06HassallRomanBritain.pdf","https://archive.org/5/items/omnibus14/06HassallRomanBritain.pdf")</f>
        <v>https://archive.org/5/items/omnibus14/06HassallRomanBritain.pdf</v>
      </c>
    </row>
    <row r="117" spans="1:7" x14ac:dyDescent="0.2">
      <c r="A117" s="1">
        <v>14</v>
      </c>
      <c r="B117" s="1">
        <v>1987</v>
      </c>
      <c r="C117" s="1" t="s">
        <v>300</v>
      </c>
      <c r="D117" s="1" t="s">
        <v>301</v>
      </c>
      <c r="E117" s="1" t="s">
        <v>78</v>
      </c>
      <c r="F117" s="1" t="s">
        <v>302</v>
      </c>
      <c r="G117" s="2" t="str">
        <f>HYPERLINK("https://archive.org/5/items/omnibus14/07PowellLanguageRoots.pdf","https://archive.org/5/items/omnibus14/07PowellLanguageRoots.pdf")</f>
        <v>https://archive.org/5/items/omnibus14/07PowellLanguageRoots.pdf</v>
      </c>
    </row>
    <row r="118" spans="1:7" x14ac:dyDescent="0.2">
      <c r="A118" s="1">
        <v>14</v>
      </c>
      <c r="B118" s="1">
        <v>1987</v>
      </c>
      <c r="C118" s="1" t="s">
        <v>25</v>
      </c>
      <c r="D118" s="1" t="s">
        <v>25</v>
      </c>
      <c r="E118" s="1" t="s">
        <v>26</v>
      </c>
      <c r="F118" s="1" t="s">
        <v>27</v>
      </c>
      <c r="G118" s="2" t="str">
        <f>HYPERLINK("https://archive.org/5/items/omnibus14/08Thersites.pdf","https://archive.org/5/items/omnibus14/08Thersites.pdf")</f>
        <v>https://archive.org/5/items/omnibus14/08Thersites.pdf</v>
      </c>
    </row>
    <row r="119" spans="1:7" x14ac:dyDescent="0.2">
      <c r="A119" s="1">
        <v>14</v>
      </c>
      <c r="B119" s="1">
        <v>1987</v>
      </c>
      <c r="C119" s="1" t="s">
        <v>303</v>
      </c>
      <c r="D119" s="1" t="s">
        <v>304</v>
      </c>
      <c r="E119" s="1" t="s">
        <v>305</v>
      </c>
      <c r="F119" s="1" t="s">
        <v>254</v>
      </c>
      <c r="G119" s="2" t="str">
        <f>HYPERLINK("https://archive.org/5/items/omnibus14/09KreitzerPomponiusMusa.pdf","https://archive.org/5/items/omnibus14/09KreitzerPomponiusMusa.pdf")</f>
        <v>https://archive.org/5/items/omnibus14/09KreitzerPomponiusMusa.pdf</v>
      </c>
    </row>
    <row r="120" spans="1:7" x14ac:dyDescent="0.2">
      <c r="A120" s="1">
        <v>14</v>
      </c>
      <c r="B120" s="1">
        <v>1987</v>
      </c>
      <c r="C120" s="1" t="s">
        <v>306</v>
      </c>
      <c r="D120" s="1" t="s">
        <v>307</v>
      </c>
      <c r="E120" s="1" t="s">
        <v>23</v>
      </c>
      <c r="F120" s="1" t="s">
        <v>308</v>
      </c>
      <c r="G120" s="2" t="str">
        <f>HYPERLINK("https://archive.org/5/items/omnibus14/10WatsonRomanInsults.pdf","https://archive.org/5/items/omnibus14/10WatsonRomanInsults.pdf")</f>
        <v>https://archive.org/5/items/omnibus14/10WatsonRomanInsults.pdf</v>
      </c>
    </row>
    <row r="121" spans="1:7" x14ac:dyDescent="0.2">
      <c r="A121" s="1">
        <v>14</v>
      </c>
      <c r="B121" s="1">
        <v>1987</v>
      </c>
      <c r="C121" s="1" t="s">
        <v>309</v>
      </c>
      <c r="D121" s="1" t="s">
        <v>310</v>
      </c>
      <c r="E121" s="1" t="s">
        <v>26</v>
      </c>
      <c r="F121" s="1" t="s">
        <v>311</v>
      </c>
      <c r="G121" s="2" t="str">
        <f>HYPERLINK("https://archive.org/5/items/omnibus14/11CareersforClassicists.pdf","https://archive.org/5/items/omnibus14/11CareersforClassicists.pdf")</f>
        <v>https://archive.org/5/items/omnibus14/11CareersforClassicists.pdf</v>
      </c>
    </row>
    <row r="122" spans="1:7" x14ac:dyDescent="0.2">
      <c r="A122" s="1">
        <v>15</v>
      </c>
      <c r="B122" s="1">
        <v>1988</v>
      </c>
      <c r="C122" s="1" t="s">
        <v>249</v>
      </c>
      <c r="D122" s="1" t="s">
        <v>312</v>
      </c>
      <c r="E122" s="1" t="s">
        <v>51</v>
      </c>
      <c r="F122" s="1" t="s">
        <v>313</v>
      </c>
      <c r="G122" s="2" t="str">
        <f>HYPERLINK("https://archive.org/31/items/omnibus15/01Aeneid4.pdf","https://archive.org/31/items/omnibus15/01Aeneid4.pdf")</f>
        <v>https://archive.org/31/items/omnibus15/01Aeneid4.pdf</v>
      </c>
    </row>
    <row r="123" spans="1:7" x14ac:dyDescent="0.2">
      <c r="A123" s="1">
        <v>15</v>
      </c>
      <c r="B123" s="1">
        <v>1988</v>
      </c>
      <c r="C123" s="1" t="s">
        <v>314</v>
      </c>
      <c r="D123" s="1" t="s">
        <v>315</v>
      </c>
      <c r="E123" s="1" t="s">
        <v>17</v>
      </c>
      <c r="F123" s="1" t="s">
        <v>316</v>
      </c>
      <c r="G123" s="2" t="str">
        <f>HYPERLINK("https://archive.org/31/items/omnibus15/02KingHippocraticgynaecology.pdf","https://archive.org/31/items/omnibus15/02KingHippocraticgynaecology.pdf")</f>
        <v>https://archive.org/31/items/omnibus15/02KingHippocraticgynaecology.pdf</v>
      </c>
    </row>
    <row r="124" spans="1:7" x14ac:dyDescent="0.2">
      <c r="A124" s="1">
        <v>15</v>
      </c>
      <c r="B124" s="1">
        <v>1988</v>
      </c>
      <c r="C124" s="1" t="s">
        <v>227</v>
      </c>
      <c r="D124" s="1" t="s">
        <v>317</v>
      </c>
      <c r="E124" s="1" t="s">
        <v>51</v>
      </c>
      <c r="F124" s="1" t="s">
        <v>123</v>
      </c>
      <c r="G124" s="2" t="str">
        <f>HYPERLINK("https://archive.org/31/items/omnibus15/03ParkerPliny.pdf","https://archive.org/31/items/omnibus15/03ParkerPliny.pdf")</f>
        <v>https://archive.org/31/items/omnibus15/03ParkerPliny.pdf</v>
      </c>
    </row>
    <row r="125" spans="1:7" x14ac:dyDescent="0.2">
      <c r="A125" s="1">
        <v>15</v>
      </c>
      <c r="B125" s="1">
        <v>1988</v>
      </c>
      <c r="C125" s="1" t="s">
        <v>318</v>
      </c>
      <c r="D125" s="1" t="s">
        <v>319</v>
      </c>
      <c r="E125" s="1" t="s">
        <v>72</v>
      </c>
      <c r="F125" s="1" t="s">
        <v>320</v>
      </c>
      <c r="G125" s="2" t="str">
        <f>HYPERLINK("https://archive.org/31/items/omnibus15/04GillLuxuryVases.pdf","https://archive.org/31/items/omnibus15/04GillLuxuryVases.pdf")</f>
        <v>https://archive.org/31/items/omnibus15/04GillLuxuryVases.pdf</v>
      </c>
    </row>
    <row r="126" spans="1:7" x14ac:dyDescent="0.2">
      <c r="A126" s="1">
        <v>15</v>
      </c>
      <c r="B126" s="1">
        <v>1988</v>
      </c>
      <c r="C126" s="1" t="s">
        <v>321</v>
      </c>
      <c r="D126" s="1" t="s">
        <v>322</v>
      </c>
      <c r="E126" s="1" t="s">
        <v>17</v>
      </c>
      <c r="F126" s="1" t="s">
        <v>323</v>
      </c>
      <c r="G126" s="2" t="str">
        <f>HYPERLINK("https://archive.org/31/items/omnibus15/05Pericles.pdf","https://archive.org/31/items/omnibus15/05Pericles.pdf")</f>
        <v>https://archive.org/31/items/omnibus15/05Pericles.pdf</v>
      </c>
    </row>
    <row r="127" spans="1:7" x14ac:dyDescent="0.2">
      <c r="A127" s="1">
        <v>15</v>
      </c>
      <c r="B127" s="1">
        <v>1988</v>
      </c>
      <c r="C127" s="1" t="s">
        <v>324</v>
      </c>
      <c r="D127" s="1" t="s">
        <v>325</v>
      </c>
      <c r="E127" s="1" t="s">
        <v>78</v>
      </c>
      <c r="F127" s="1" t="s">
        <v>326</v>
      </c>
      <c r="G127" s="2" t="str">
        <f>HYPERLINK("https://archive.org/31/items/omnibus15/06NisbetTheOldLie.pdf","https://archive.org/31/items/omnibus15/06NisbetTheOldLie.pdf")</f>
        <v>https://archive.org/31/items/omnibus15/06NisbetTheOldLie.pdf</v>
      </c>
    </row>
    <row r="128" spans="1:7" x14ac:dyDescent="0.2">
      <c r="A128" s="1">
        <v>15</v>
      </c>
      <c r="B128" s="1">
        <v>1988</v>
      </c>
      <c r="C128" s="1" t="s">
        <v>25</v>
      </c>
      <c r="D128" s="1" t="s">
        <v>25</v>
      </c>
      <c r="E128" s="1" t="s">
        <v>26</v>
      </c>
      <c r="F128" s="1" t="s">
        <v>27</v>
      </c>
      <c r="G128" s="2" t="str">
        <f>HYPERLINK("https://archive.org/31/items/omnibus15/07Thersites.pdf","https://archive.org/31/items/omnibus15/07Thersites.pdf")</f>
        <v>https://archive.org/31/items/omnibus15/07Thersites.pdf</v>
      </c>
    </row>
    <row r="129" spans="1:7" x14ac:dyDescent="0.2">
      <c r="A129" s="1">
        <v>15</v>
      </c>
      <c r="B129" s="1">
        <v>1988</v>
      </c>
      <c r="C129" s="1" t="s">
        <v>327</v>
      </c>
      <c r="D129" s="1" t="s">
        <v>328</v>
      </c>
      <c r="E129" s="1" t="s">
        <v>51</v>
      </c>
      <c r="F129" s="1" t="s">
        <v>185</v>
      </c>
      <c r="G129" s="2" t="str">
        <f>HYPERLINK("https://archive.org/31/items/omnibus15/08HutchinsonJuvenal.pdf","https://archive.org/31/items/omnibus15/08HutchinsonJuvenal.pdf")</f>
        <v>https://archive.org/31/items/omnibus15/08HutchinsonJuvenal.pdf</v>
      </c>
    </row>
    <row r="130" spans="1:7" x14ac:dyDescent="0.2">
      <c r="A130" s="1">
        <v>15</v>
      </c>
      <c r="B130" s="1">
        <v>1988</v>
      </c>
      <c r="C130" s="1" t="s">
        <v>329</v>
      </c>
      <c r="D130" s="1" t="s">
        <v>330</v>
      </c>
      <c r="E130" s="1" t="s">
        <v>13</v>
      </c>
      <c r="F130" s="1" t="s">
        <v>331</v>
      </c>
      <c r="G130" s="2" t="str">
        <f>HYPERLINK("https://archive.org/31/items/omnibus15/09Atheniantrireme.pdf","https://archive.org/31/items/omnibus15/09Atheniantrireme.pdf")</f>
        <v>https://archive.org/31/items/omnibus15/09Atheniantrireme.pdf</v>
      </c>
    </row>
    <row r="131" spans="1:7" x14ac:dyDescent="0.2">
      <c r="A131" s="1">
        <v>15</v>
      </c>
      <c r="B131" s="1">
        <v>1988</v>
      </c>
      <c r="C131" s="1" t="s">
        <v>332</v>
      </c>
      <c r="D131" s="1" t="s">
        <v>333</v>
      </c>
      <c r="E131" s="1" t="s">
        <v>13</v>
      </c>
      <c r="F131" s="1" t="s">
        <v>302</v>
      </c>
      <c r="G131" s="2" t="str">
        <f>HYPERLINK("https://archive.org/31/items/omnibus15/10WrightLanguageRoots.pdf","https://archive.org/31/items/omnibus15/10WrightLanguageRoots.pdf")</f>
        <v>https://archive.org/31/items/omnibus15/10WrightLanguageRoots.pdf</v>
      </c>
    </row>
    <row r="132" spans="1:7" x14ac:dyDescent="0.2">
      <c r="A132" s="1">
        <v>15</v>
      </c>
      <c r="B132" s="1">
        <v>1988</v>
      </c>
      <c r="C132" s="1" t="s">
        <v>334</v>
      </c>
      <c r="D132" s="1" t="s">
        <v>335</v>
      </c>
      <c r="E132" s="1" t="s">
        <v>51</v>
      </c>
      <c r="F132" s="1" t="s">
        <v>128</v>
      </c>
      <c r="G132" s="2" t="str">
        <f>HYPERLINK("https://archive.org/31/items/omnibus15/11BulleyCatullus.pdf","https://archive.org/31/items/omnibus15/11BulleyCatullus.pdf")</f>
        <v>https://archive.org/31/items/omnibus15/11BulleyCatullus.pdf</v>
      </c>
    </row>
    <row r="133" spans="1:7" x14ac:dyDescent="0.2">
      <c r="A133" s="1">
        <v>15</v>
      </c>
      <c r="B133" s="1">
        <v>1988</v>
      </c>
      <c r="C133" s="1" t="s">
        <v>336</v>
      </c>
      <c r="D133" s="1" t="s">
        <v>337</v>
      </c>
      <c r="E133" s="1" t="s">
        <v>30</v>
      </c>
      <c r="F133" s="1" t="s">
        <v>338</v>
      </c>
      <c r="G133" s="2" t="str">
        <f>HYPERLINK("https://archive.org/31/items/omnibus15/12PattersonBolsena.pdf","https://archive.org/31/items/omnibus15/12PattersonBolsena.pdf")</f>
        <v>https://archive.org/31/items/omnibus15/12PattersonBolsena.pdf</v>
      </c>
    </row>
    <row r="134" spans="1:7" x14ac:dyDescent="0.2">
      <c r="A134" s="1">
        <v>16</v>
      </c>
      <c r="B134" s="1">
        <v>1988</v>
      </c>
      <c r="C134" s="1" t="s">
        <v>339</v>
      </c>
      <c r="D134" s="1" t="s">
        <v>340</v>
      </c>
      <c r="E134" s="1" t="s">
        <v>37</v>
      </c>
      <c r="F134" s="1" t="s">
        <v>341</v>
      </c>
      <c r="G134" s="2" t="str">
        <f>HYPERLINK("https://archive.org/19/items/omnibus16/01DaviesGreek%20Insects.pdf","https://archive.org/19/items/omnibus16/01DaviesGreek%20Insects.pdf")</f>
        <v>https://archive.org/19/items/omnibus16/01DaviesGreek%20Insects.pdf</v>
      </c>
    </row>
    <row r="135" spans="1:7" x14ac:dyDescent="0.2">
      <c r="A135" s="1">
        <v>16</v>
      </c>
      <c r="B135" s="1">
        <v>1988</v>
      </c>
      <c r="C135" s="1" t="s">
        <v>342</v>
      </c>
      <c r="D135" s="1" t="s">
        <v>343</v>
      </c>
      <c r="E135" s="1" t="s">
        <v>344</v>
      </c>
      <c r="F135" s="1" t="s">
        <v>345</v>
      </c>
      <c r="G135" s="2" t="str">
        <f>HYPERLINK("https://archive.org/19/items/omnibus16/02GriffinTacitus.pdf","https://archive.org/19/items/omnibus16/02GriffinTacitus.pdf")</f>
        <v>https://archive.org/19/items/omnibus16/02GriffinTacitus.pdf</v>
      </c>
    </row>
    <row r="136" spans="1:7" x14ac:dyDescent="0.2">
      <c r="A136" s="1">
        <v>16</v>
      </c>
      <c r="B136" s="1">
        <v>1988</v>
      </c>
      <c r="C136" s="1" t="s">
        <v>346</v>
      </c>
      <c r="D136" s="1" t="s">
        <v>347</v>
      </c>
      <c r="E136" s="1" t="s">
        <v>58</v>
      </c>
      <c r="F136" s="1" t="s">
        <v>348</v>
      </c>
      <c r="G136" s="2" t="str">
        <f>HYPERLINK("https://archive.org/19/items/omnibus16/03MayorHauntedHellas.pdf","https://archive.org/19/items/omnibus16/03MayorHauntedHellas.pdf")</f>
        <v>https://archive.org/19/items/omnibus16/03MayorHauntedHellas.pdf</v>
      </c>
    </row>
    <row r="137" spans="1:7" x14ac:dyDescent="0.2">
      <c r="A137" s="1">
        <v>16</v>
      </c>
      <c r="B137" s="1">
        <v>1988</v>
      </c>
      <c r="C137" s="1" t="s">
        <v>349</v>
      </c>
      <c r="D137" s="1" t="s">
        <v>350</v>
      </c>
      <c r="E137" s="1" t="s">
        <v>58</v>
      </c>
      <c r="F137" s="1" t="s">
        <v>351</v>
      </c>
      <c r="G137" s="2" t="str">
        <f>HYPERLINK("https://archive.org/19/items/omnibus16/04EdwardsHomer.pdf","https://archive.org/19/items/omnibus16/04EdwardsHomer.pdf")</f>
        <v>https://archive.org/19/items/omnibus16/04EdwardsHomer.pdf</v>
      </c>
    </row>
    <row r="138" spans="1:7" x14ac:dyDescent="0.2">
      <c r="A138" s="1">
        <v>16</v>
      </c>
      <c r="B138" s="1">
        <v>1988</v>
      </c>
      <c r="C138" s="1" t="s">
        <v>352</v>
      </c>
      <c r="D138" s="1" t="s">
        <v>353</v>
      </c>
      <c r="E138" s="1" t="s">
        <v>354</v>
      </c>
      <c r="F138" s="1" t="s">
        <v>112</v>
      </c>
      <c r="G138" s="2" t="str">
        <f>HYPERLINK("https://archive.org/19/items/omnibus16/05BurtonSatyrs.pdf","https://archive.org/19/items/omnibus16/05BurtonSatyrs.pdf")</f>
        <v>https://archive.org/19/items/omnibus16/05BurtonSatyrs.pdf</v>
      </c>
    </row>
    <row r="139" spans="1:7" x14ac:dyDescent="0.2">
      <c r="A139" s="1">
        <v>16</v>
      </c>
      <c r="B139" s="1">
        <v>1988</v>
      </c>
      <c r="C139" s="1" t="s">
        <v>355</v>
      </c>
      <c r="D139" s="1" t="s">
        <v>356</v>
      </c>
      <c r="E139" s="1" t="s">
        <v>51</v>
      </c>
      <c r="F139" s="1" t="s">
        <v>357</v>
      </c>
      <c r="G139" s="2" t="str">
        <f>HYPERLINK("https://archive.org/19/items/omnibus16/06HollisOvid.pdf","https://archive.org/19/items/omnibus16/06HollisOvid.pdf")</f>
        <v>https://archive.org/19/items/omnibus16/06HollisOvid.pdf</v>
      </c>
    </row>
    <row r="140" spans="1:7" x14ac:dyDescent="0.2">
      <c r="A140" s="1">
        <v>16</v>
      </c>
      <c r="B140" s="1">
        <v>1988</v>
      </c>
      <c r="C140" s="1" t="s">
        <v>358</v>
      </c>
      <c r="D140" s="1" t="s">
        <v>359</v>
      </c>
      <c r="E140" s="1" t="s">
        <v>26</v>
      </c>
      <c r="F140" s="1" t="s">
        <v>27</v>
      </c>
      <c r="G140" s="2" t="str">
        <f>HYPERLINK("https://archive.org/19/items/omnibus16/07KingtonLondinium.pdf","https://archive.org/19/items/omnibus16/07KingtonLondinium.pdf")</f>
        <v>https://archive.org/19/items/omnibus16/07KingtonLondinium.pdf</v>
      </c>
    </row>
    <row r="141" spans="1:7" x14ac:dyDescent="0.2">
      <c r="A141" s="1">
        <v>16</v>
      </c>
      <c r="B141" s="1">
        <v>1988</v>
      </c>
      <c r="C141" s="1" t="s">
        <v>360</v>
      </c>
      <c r="D141" s="1" t="s">
        <v>361</v>
      </c>
      <c r="E141" s="1" t="s">
        <v>180</v>
      </c>
      <c r="F141" s="1" t="s">
        <v>362</v>
      </c>
      <c r="G141" s="2" t="str">
        <f>HYPERLINK("https://archive.org/19/items/omnibus16/08ComberTranslation.pdf","https://archive.org/19/items/omnibus16/08ComberTranslation.pdf")</f>
        <v>https://archive.org/19/items/omnibus16/08ComberTranslation.pdf</v>
      </c>
    </row>
    <row r="142" spans="1:7" x14ac:dyDescent="0.2">
      <c r="A142" s="1">
        <v>16</v>
      </c>
      <c r="B142" s="1">
        <v>1988</v>
      </c>
      <c r="C142" s="1" t="s">
        <v>363</v>
      </c>
      <c r="D142" s="1" t="s">
        <v>364</v>
      </c>
      <c r="E142" s="1" t="s">
        <v>26</v>
      </c>
      <c r="F142" s="1" t="s">
        <v>365</v>
      </c>
      <c r="G142" s="2" t="str">
        <f>HYPERLINK("https://archive.org/19/items/omnibus16/09Beverelydawn.pdf","https://archive.org/19/items/omnibus16/09Beverelydawn.pdf")</f>
        <v>https://archive.org/19/items/omnibus16/09Beverelydawn.pdf</v>
      </c>
    </row>
    <row r="143" spans="1:7" x14ac:dyDescent="0.2">
      <c r="A143" s="1">
        <v>16</v>
      </c>
      <c r="B143" s="1">
        <v>1988</v>
      </c>
      <c r="C143" s="1" t="s">
        <v>25</v>
      </c>
      <c r="D143" s="1" t="s">
        <v>25</v>
      </c>
      <c r="E143" s="1" t="s">
        <v>26</v>
      </c>
      <c r="F143" s="1" t="s">
        <v>27</v>
      </c>
      <c r="G143" s="2" t="str">
        <f>HYPERLINK("https://archive.org/19/items/omnibus16/10Thersites.pdf","https://archive.org/19/items/omnibus16/10Thersites.pdf")</f>
        <v>https://archive.org/19/items/omnibus16/10Thersites.pdf</v>
      </c>
    </row>
    <row r="144" spans="1:7" x14ac:dyDescent="0.2">
      <c r="A144" s="1">
        <v>16</v>
      </c>
      <c r="B144" s="1">
        <v>1988</v>
      </c>
      <c r="C144" s="1" t="s">
        <v>366</v>
      </c>
      <c r="D144" s="1" t="s">
        <v>367</v>
      </c>
      <c r="E144" s="1" t="s">
        <v>51</v>
      </c>
      <c r="F144" s="1" t="s">
        <v>273</v>
      </c>
      <c r="G144" s="2" t="str">
        <f>HYPERLINK("https://archive.org/19/items/omnibus16/11HaneyAeneas.pdf","https://archive.org/19/items/omnibus16/11HaneyAeneas.pdf")</f>
        <v>https://archive.org/19/items/omnibus16/11HaneyAeneas.pdf</v>
      </c>
    </row>
    <row r="145" spans="1:7" x14ac:dyDescent="0.2">
      <c r="A145" s="1">
        <v>16</v>
      </c>
      <c r="B145" s="1">
        <v>1988</v>
      </c>
      <c r="C145" s="1" t="s">
        <v>368</v>
      </c>
      <c r="D145" s="1" t="s">
        <v>369</v>
      </c>
      <c r="E145" s="1" t="s">
        <v>17</v>
      </c>
      <c r="F145" s="1" t="s">
        <v>370</v>
      </c>
      <c r="G145" s="2" t="str">
        <f>HYPERLINK("https://archive.org/19/items/omnibus16/12GriffinAthens.pdf","https://archive.org/19/items/omnibus16/12GriffinAthens.pdf")</f>
        <v>https://archive.org/19/items/omnibus16/12GriffinAthens.pdf</v>
      </c>
    </row>
    <row r="146" spans="1:7" x14ac:dyDescent="0.2">
      <c r="A146" s="1">
        <v>17</v>
      </c>
      <c r="B146" s="1">
        <v>1989</v>
      </c>
      <c r="C146" s="1" t="s">
        <v>159</v>
      </c>
      <c r="D146" s="1" t="s">
        <v>371</v>
      </c>
      <c r="E146" s="1" t="s">
        <v>58</v>
      </c>
      <c r="F146" s="1" t="s">
        <v>372</v>
      </c>
      <c r="G146" s="2" t="str">
        <f>HYPERLINK("https://archive.org/7/items/omnibus17/01TaplinHomerTragedian.pdf","https://archive.org/7/items/omnibus17/01TaplinHomerTragedian.pdf")</f>
        <v>https://archive.org/7/items/omnibus17/01TaplinHomerTragedian.pdf</v>
      </c>
    </row>
    <row r="147" spans="1:7" x14ac:dyDescent="0.2">
      <c r="A147" s="1">
        <v>17</v>
      </c>
      <c r="B147" s="1">
        <v>1989</v>
      </c>
      <c r="C147" s="1" t="s">
        <v>39</v>
      </c>
      <c r="D147" s="1" t="s">
        <v>373</v>
      </c>
      <c r="E147" s="1" t="s">
        <v>58</v>
      </c>
      <c r="F147" s="1" t="s">
        <v>59</v>
      </c>
      <c r="G147" s="2" t="str">
        <f>HYPERLINK("https://archive.org/7/items/omnibus17/02GouldAeschylus.pdf","https://archive.org/7/items/omnibus17/02GouldAeschylus.pdf")</f>
        <v>https://archive.org/7/items/omnibus17/02GouldAeschylus.pdf</v>
      </c>
    </row>
    <row r="148" spans="1:7" x14ac:dyDescent="0.2">
      <c r="A148" s="1">
        <v>17</v>
      </c>
      <c r="B148" s="1">
        <v>1989</v>
      </c>
      <c r="C148" s="1" t="s">
        <v>374</v>
      </c>
      <c r="D148" s="1" t="s">
        <v>375</v>
      </c>
      <c r="E148" s="1" t="s">
        <v>58</v>
      </c>
      <c r="F148" s="1" t="s">
        <v>59</v>
      </c>
      <c r="G148" s="2" t="str">
        <f>HYPERLINK("https://archive.org/7/items/omnibus17/03LoweAristophanes.pdf","https://archive.org/7/items/omnibus17/03LoweAristophanes.pdf")</f>
        <v>https://archive.org/7/items/omnibus17/03LoweAristophanes.pdf</v>
      </c>
    </row>
    <row r="149" spans="1:7" x14ac:dyDescent="0.2">
      <c r="A149" s="1">
        <v>17</v>
      </c>
      <c r="B149" s="1">
        <v>1989</v>
      </c>
      <c r="C149" s="1" t="s">
        <v>376</v>
      </c>
      <c r="D149" s="1" t="s">
        <v>377</v>
      </c>
      <c r="E149" s="1" t="s">
        <v>51</v>
      </c>
      <c r="F149" s="1" t="s">
        <v>378</v>
      </c>
      <c r="G149" s="2" t="str">
        <f>HYPERLINK("https://archive.org/7/items/omnibus17/04WillcockPlautus.pdf","https://archive.org/7/items/omnibus17/04WillcockPlautus.pdf")</f>
        <v>https://archive.org/7/items/omnibus17/04WillcockPlautus.pdf</v>
      </c>
    </row>
    <row r="150" spans="1:7" x14ac:dyDescent="0.2">
      <c r="A150" s="1">
        <v>17</v>
      </c>
      <c r="B150" s="1">
        <v>1989</v>
      </c>
      <c r="C150" s="1" t="s">
        <v>249</v>
      </c>
      <c r="D150" s="1" t="s">
        <v>379</v>
      </c>
      <c r="E150" s="1" t="s">
        <v>23</v>
      </c>
      <c r="F150" s="1" t="s">
        <v>380</v>
      </c>
      <c r="G150" s="2" t="str">
        <f>HYPERLINK("https://archive.org/7/items/omnibus17/05HarrisonMaecenas.pdf","https://archive.org/7/items/omnibus17/05HarrisonMaecenas.pdf")</f>
        <v>https://archive.org/7/items/omnibus17/05HarrisonMaecenas.pdf</v>
      </c>
    </row>
    <row r="151" spans="1:7" x14ac:dyDescent="0.2">
      <c r="A151" s="1">
        <v>17</v>
      </c>
      <c r="B151" s="1">
        <v>1989</v>
      </c>
      <c r="C151" s="1" t="s">
        <v>381</v>
      </c>
      <c r="D151" s="1" t="s">
        <v>382</v>
      </c>
      <c r="E151" s="1" t="s">
        <v>55</v>
      </c>
      <c r="F151" s="1"/>
      <c r="G151" s="2" t="str">
        <f>HYPERLINK("https://archive.org/7/items/omnibus17/06BoadiceaBiographer.pdf","https://archive.org/7/items/omnibus17/06BoadiceaBiographer.pdf")</f>
        <v>https://archive.org/7/items/omnibus17/06BoadiceaBiographer.pdf</v>
      </c>
    </row>
    <row r="152" spans="1:7" x14ac:dyDescent="0.2">
      <c r="A152" s="1">
        <v>17</v>
      </c>
      <c r="B152" s="1">
        <v>1989</v>
      </c>
      <c r="C152" s="1" t="s">
        <v>25</v>
      </c>
      <c r="D152" s="1" t="s">
        <v>25</v>
      </c>
      <c r="E152" s="1" t="s">
        <v>26</v>
      </c>
      <c r="F152" s="1" t="s">
        <v>27</v>
      </c>
      <c r="G152" s="2" t="str">
        <f>HYPERLINK("https://archive.org/7/items/omnibus17/07Thersites.pdf","https://archive.org/7/items/omnibus17/07Thersites.pdf")</f>
        <v>https://archive.org/7/items/omnibus17/07Thersites.pdf</v>
      </c>
    </row>
    <row r="153" spans="1:7" x14ac:dyDescent="0.2">
      <c r="A153" s="1">
        <v>17</v>
      </c>
      <c r="B153" s="1">
        <v>1989</v>
      </c>
      <c r="C153" s="1" t="s">
        <v>152</v>
      </c>
      <c r="D153" s="1" t="s">
        <v>383</v>
      </c>
      <c r="E153" s="1" t="s">
        <v>238</v>
      </c>
      <c r="F153" s="1" t="s">
        <v>384</v>
      </c>
      <c r="G153" s="2" t="str">
        <f>HYPERLINK("https://archive.org/7/items/omnibus17/08PurcellRome.pdf","https://archive.org/7/items/omnibus17/08PurcellRome.pdf")</f>
        <v>https://archive.org/7/items/omnibus17/08PurcellRome.pdf</v>
      </c>
    </row>
    <row r="154" spans="1:7" x14ac:dyDescent="0.2">
      <c r="A154" s="1">
        <v>17</v>
      </c>
      <c r="B154" s="1">
        <v>1989</v>
      </c>
      <c r="C154" s="1" t="s">
        <v>385</v>
      </c>
      <c r="D154" s="1" t="s">
        <v>386</v>
      </c>
      <c r="E154" s="1" t="s">
        <v>17</v>
      </c>
      <c r="F154" s="1" t="s">
        <v>289</v>
      </c>
      <c r="G154" s="2" t="str">
        <f>HYPERLINK("https://archive.org/7/items/omnibus17/09ThomasOstracism.pdf","https://archive.org/7/items/omnibus17/09ThomasOstracism.pdf")</f>
        <v>https://archive.org/7/items/omnibus17/09ThomasOstracism.pdf</v>
      </c>
    </row>
    <row r="155" spans="1:7" x14ac:dyDescent="0.2">
      <c r="A155" s="1">
        <v>18</v>
      </c>
      <c r="B155" s="1">
        <v>1989</v>
      </c>
      <c r="C155" s="1" t="s">
        <v>352</v>
      </c>
      <c r="D155" s="1" t="s">
        <v>387</v>
      </c>
      <c r="E155" s="1" t="s">
        <v>13</v>
      </c>
      <c r="F155" s="1" t="s">
        <v>388</v>
      </c>
      <c r="G155" s="2" t="str">
        <f>HYPERLINK("https://archive.org/23/items/omnibus18/01BurtonFire.pdf","https://archive.org/23/items/omnibus18/01BurtonFire.pdf")</f>
        <v>https://archive.org/23/items/omnibus18/01BurtonFire.pdf</v>
      </c>
    </row>
    <row r="156" spans="1:7" x14ac:dyDescent="0.2">
      <c r="A156" s="1">
        <v>18</v>
      </c>
      <c r="B156" s="1">
        <v>1989</v>
      </c>
      <c r="C156" s="1" t="s">
        <v>389</v>
      </c>
      <c r="D156" s="1" t="s">
        <v>390</v>
      </c>
      <c r="E156" s="1" t="s">
        <v>391</v>
      </c>
      <c r="F156" s="1" t="s">
        <v>392</v>
      </c>
      <c r="G156" s="2" t="str">
        <f>HYPERLINK("https://archive.org/23/items/omnibus18/02MackenzieSocrates.pdf","https://archive.org/23/items/omnibus18/02MackenzieSocrates.pdf")</f>
        <v>https://archive.org/23/items/omnibus18/02MackenzieSocrates.pdf</v>
      </c>
    </row>
    <row r="157" spans="1:7" x14ac:dyDescent="0.2">
      <c r="A157" s="1">
        <v>18</v>
      </c>
      <c r="B157" s="1">
        <v>1989</v>
      </c>
      <c r="C157" s="1" t="s">
        <v>393</v>
      </c>
      <c r="D157" s="1" t="s">
        <v>394</v>
      </c>
      <c r="E157" s="1" t="s">
        <v>51</v>
      </c>
      <c r="F157" s="1" t="s">
        <v>395</v>
      </c>
      <c r="G157" s="2" t="str">
        <f>HYPERLINK("https://archive.org/23/items/omnibus18/03NusbaumTroy.pdf","https://archive.org/23/items/omnibus18/03NusbaumTroy.pdf")</f>
        <v>https://archive.org/23/items/omnibus18/03NusbaumTroy.pdf</v>
      </c>
    </row>
    <row r="158" spans="1:7" x14ac:dyDescent="0.2">
      <c r="A158" s="1">
        <v>18</v>
      </c>
      <c r="B158" s="1">
        <v>1989</v>
      </c>
      <c r="C158" s="1" t="s">
        <v>396</v>
      </c>
      <c r="D158" s="1" t="s">
        <v>397</v>
      </c>
      <c r="E158" s="1" t="s">
        <v>398</v>
      </c>
      <c r="F158" s="1" t="s">
        <v>27</v>
      </c>
      <c r="G158" s="2" t="str">
        <f>HYPERLINK("https://archive.org/23/items/omnibus18/04WestJokes.pdf","https://archive.org/23/items/omnibus18/04WestJokes.pdf")</f>
        <v>https://archive.org/23/items/omnibus18/04WestJokes.pdf</v>
      </c>
    </row>
    <row r="159" spans="1:7" x14ac:dyDescent="0.2">
      <c r="A159" s="1">
        <v>18</v>
      </c>
      <c r="B159" s="1">
        <v>1989</v>
      </c>
      <c r="C159" s="1" t="s">
        <v>269</v>
      </c>
      <c r="D159" s="1" t="s">
        <v>399</v>
      </c>
      <c r="E159" s="1" t="s">
        <v>58</v>
      </c>
      <c r="F159" s="1"/>
      <c r="G159" s="2" t="str">
        <f>HYPERLINK("https://archive.org/23/items/omnibus18/05ScuphamChariot.pdf","https://archive.org/23/items/omnibus18/05ScuphamChariot.pdf")</f>
        <v>https://archive.org/23/items/omnibus18/05ScuphamChariot.pdf</v>
      </c>
    </row>
    <row r="160" spans="1:7" x14ac:dyDescent="0.2">
      <c r="A160" s="1">
        <v>18</v>
      </c>
      <c r="B160" s="1">
        <v>1989</v>
      </c>
      <c r="C160" s="1" t="s">
        <v>400</v>
      </c>
      <c r="D160" s="1" t="s">
        <v>401</v>
      </c>
      <c r="E160" s="1" t="s">
        <v>238</v>
      </c>
      <c r="F160" s="1" t="s">
        <v>402</v>
      </c>
      <c r="G160" s="2" t="str">
        <f>HYPERLINK("https://archive.org/23/items/omnibus18/06InnesDentifrice.pdf","https://archive.org/23/items/omnibus18/06InnesDentifrice.pdf")</f>
        <v>https://archive.org/23/items/omnibus18/06InnesDentifrice.pdf</v>
      </c>
    </row>
    <row r="161" spans="1:7" x14ac:dyDescent="0.2">
      <c r="A161" s="1">
        <v>18</v>
      </c>
      <c r="B161" s="1">
        <v>1989</v>
      </c>
      <c r="C161" s="1" t="s">
        <v>403</v>
      </c>
      <c r="D161" s="1" t="s">
        <v>404</v>
      </c>
      <c r="E161" s="1" t="s">
        <v>23</v>
      </c>
      <c r="F161" s="1" t="s">
        <v>405</v>
      </c>
      <c r="G161" s="2" t="str">
        <f>HYPERLINK("https://archive.org/23/items/omnibus18/07MorrisAugustus.pdf","https://archive.org/23/items/omnibus18/07MorrisAugustus.pdf")</f>
        <v>https://archive.org/23/items/omnibus18/07MorrisAugustus.pdf</v>
      </c>
    </row>
    <row r="162" spans="1:7" x14ac:dyDescent="0.2">
      <c r="A162" s="1">
        <v>18</v>
      </c>
      <c r="B162" s="1">
        <v>1989</v>
      </c>
      <c r="C162" s="1" t="s">
        <v>406</v>
      </c>
      <c r="D162" s="1" t="s">
        <v>407</v>
      </c>
      <c r="E162" s="1" t="s">
        <v>13</v>
      </c>
      <c r="F162" s="1" t="s">
        <v>408</v>
      </c>
      <c r="G162" s="2" t="str">
        <f>HYPERLINK("https://archive.org/23/items/omnibus18/08RubenOdysseus.pdf","https://archive.org/23/items/omnibus18/08RubenOdysseus.pdf")</f>
        <v>https://archive.org/23/items/omnibus18/08RubenOdysseus.pdf</v>
      </c>
    </row>
    <row r="163" spans="1:7" x14ac:dyDescent="0.2">
      <c r="A163" s="1">
        <v>18</v>
      </c>
      <c r="B163" s="1">
        <v>1989</v>
      </c>
      <c r="C163" s="1" t="s">
        <v>25</v>
      </c>
      <c r="D163" s="1" t="s">
        <v>25</v>
      </c>
      <c r="E163" s="1" t="s">
        <v>26</v>
      </c>
      <c r="F163" s="1" t="s">
        <v>27</v>
      </c>
      <c r="G163" s="2" t="str">
        <f>HYPERLINK("https://archive.org/23/items/omnibus18/09Thersites.pdf","https://archive.org/23/items/omnibus18/09Thersites.pdf")</f>
        <v>https://archive.org/23/items/omnibus18/09Thersites.pdf</v>
      </c>
    </row>
    <row r="164" spans="1:7" x14ac:dyDescent="0.2">
      <c r="A164" s="1">
        <v>18</v>
      </c>
      <c r="B164" s="1">
        <v>1989</v>
      </c>
      <c r="C164" s="1" t="s">
        <v>409</v>
      </c>
      <c r="D164" s="1" t="s">
        <v>410</v>
      </c>
      <c r="E164" s="1" t="s">
        <v>30</v>
      </c>
      <c r="F164" s="1" t="s">
        <v>411</v>
      </c>
      <c r="G164" s="2" t="str">
        <f>HYPERLINK("https://archive.org/23/items/omnibus18/10SmithEmperors.pdf","https://archive.org/23/items/omnibus18/10SmithEmperors.pdf")</f>
        <v>https://archive.org/23/items/omnibus18/10SmithEmperors.pdf</v>
      </c>
    </row>
    <row r="165" spans="1:7" x14ac:dyDescent="0.2">
      <c r="A165" s="1">
        <v>19</v>
      </c>
      <c r="B165" s="1">
        <v>1990</v>
      </c>
      <c r="C165" s="1" t="s">
        <v>7</v>
      </c>
      <c r="D165" s="1" t="s">
        <v>412</v>
      </c>
      <c r="E165" s="1" t="s">
        <v>26</v>
      </c>
      <c r="F165" s="1" t="s">
        <v>413</v>
      </c>
      <c r="G165" s="2" t="str">
        <f>HYPERLINK("https://archive.org/21/items/omnibus19/01ParsonsOxyrhynchus.pdf","https://archive.org/21/items/omnibus19/01ParsonsOxyrhynchus.pdf")</f>
        <v>https://archive.org/21/items/omnibus19/01ParsonsOxyrhynchus.pdf</v>
      </c>
    </row>
    <row r="166" spans="1:7" x14ac:dyDescent="0.2">
      <c r="A166" s="1">
        <v>19</v>
      </c>
      <c r="B166" s="1">
        <v>1990</v>
      </c>
      <c r="C166" s="1" t="s">
        <v>414</v>
      </c>
      <c r="D166" s="1" t="s">
        <v>415</v>
      </c>
      <c r="E166" s="1" t="s">
        <v>180</v>
      </c>
      <c r="F166" s="1" t="s">
        <v>416</v>
      </c>
      <c r="G166" s="2" t="str">
        <f>HYPERLINK("https://archive.org/21/items/omnibus19/02SwainUnderworld.pdf","https://archive.org/21/items/omnibus19/02SwainUnderworld.pdf")</f>
        <v>https://archive.org/21/items/omnibus19/02SwainUnderworld.pdf</v>
      </c>
    </row>
    <row r="167" spans="1:7" x14ac:dyDescent="0.2">
      <c r="A167" s="1">
        <v>19</v>
      </c>
      <c r="B167" s="1">
        <v>1990</v>
      </c>
      <c r="C167" s="1" t="s">
        <v>417</v>
      </c>
      <c r="D167" s="1" t="s">
        <v>418</v>
      </c>
      <c r="E167" s="1" t="s">
        <v>13</v>
      </c>
      <c r="F167" s="1" t="s">
        <v>419</v>
      </c>
      <c r="G167" s="2" t="str">
        <f>HYPERLINK("https://archive.org/21/items/omnibus19/03HamylnTate%20Gallery.pdf","https://archive.org/21/items/omnibus19/03HamylnTate%20Gallery.pdf")</f>
        <v>https://archive.org/21/items/omnibus19/03HamylnTate%20Gallery.pdf</v>
      </c>
    </row>
    <row r="168" spans="1:7" x14ac:dyDescent="0.2">
      <c r="A168" s="1">
        <v>19</v>
      </c>
      <c r="B168" s="1">
        <v>1990</v>
      </c>
      <c r="C168" s="1" t="s">
        <v>287</v>
      </c>
      <c r="D168" s="1" t="s">
        <v>420</v>
      </c>
      <c r="E168" s="1" t="s">
        <v>17</v>
      </c>
      <c r="F168" s="1" t="s">
        <v>289</v>
      </c>
      <c r="G168" s="2" t="str">
        <f>HYPERLINK("https://archive.org/21/items/omnibus19/04OsborneDemagogue.pdf","https://archive.org/21/items/omnibus19/04OsborneDemagogue.pdf")</f>
        <v>https://archive.org/21/items/omnibus19/04OsborneDemagogue.pdf</v>
      </c>
    </row>
    <row r="169" spans="1:7" x14ac:dyDescent="0.2">
      <c r="A169" s="1">
        <v>19</v>
      </c>
      <c r="B169" s="1">
        <v>1990</v>
      </c>
      <c r="C169" s="1" t="s">
        <v>121</v>
      </c>
      <c r="D169" s="1" t="s">
        <v>421</v>
      </c>
      <c r="E169" s="1" t="s">
        <v>51</v>
      </c>
      <c r="F169" s="1" t="s">
        <v>357</v>
      </c>
      <c r="G169" s="2" t="str">
        <f>HYPERLINK("https://archive.org/21/items/omnibus19/05HendersonOvid.pdf","https://archive.org/21/items/omnibus19/05HendersonOvid.pdf")</f>
        <v>https://archive.org/21/items/omnibus19/05HendersonOvid.pdf</v>
      </c>
    </row>
    <row r="170" spans="1:7" x14ac:dyDescent="0.2">
      <c r="A170" s="1">
        <v>19</v>
      </c>
      <c r="B170" s="1">
        <v>1990</v>
      </c>
      <c r="C170" s="1" t="s">
        <v>25</v>
      </c>
      <c r="D170" s="1" t="s">
        <v>25</v>
      </c>
      <c r="E170" s="1" t="s">
        <v>26</v>
      </c>
      <c r="F170" s="1" t="s">
        <v>27</v>
      </c>
      <c r="G170" s="2" t="str">
        <f>HYPERLINK("https://archive.org/21/items/omnibus19/06Thersites.pdf","https://archive.org/21/items/omnibus19/06Thersites.pdf")</f>
        <v>https://archive.org/21/items/omnibus19/06Thersites.pdf</v>
      </c>
    </row>
    <row r="171" spans="1:7" x14ac:dyDescent="0.2">
      <c r="A171" s="1">
        <v>19</v>
      </c>
      <c r="B171" s="1">
        <v>1990</v>
      </c>
      <c r="C171" s="1" t="s">
        <v>422</v>
      </c>
      <c r="D171" s="1" t="s">
        <v>423</v>
      </c>
      <c r="E171" s="1" t="s">
        <v>424</v>
      </c>
      <c r="F171" s="1" t="s">
        <v>425</v>
      </c>
      <c r="G171" s="2" t="str">
        <f>HYPERLINK("https://archive.org/21/items/omnibus19/07JenningsAthensEuston.pdf","https://archive.org/21/items/omnibus19/07JenningsAthensEuston.pdf")</f>
        <v>https://archive.org/21/items/omnibus19/07JenningsAthensEuston.pdf</v>
      </c>
    </row>
    <row r="172" spans="1:7" x14ac:dyDescent="0.2">
      <c r="A172" s="1">
        <v>19</v>
      </c>
      <c r="B172" s="1">
        <v>1990</v>
      </c>
      <c r="C172" s="1" t="s">
        <v>426</v>
      </c>
      <c r="D172" s="1" t="s">
        <v>427</v>
      </c>
      <c r="E172" s="1" t="s">
        <v>58</v>
      </c>
      <c r="F172" s="1" t="s">
        <v>428</v>
      </c>
      <c r="G172" s="2" t="str">
        <f>HYPERLINK("https://archive.org/21/items/omnibus19/08SilkClouds.pdf","https://archive.org/21/items/omnibus19/08SilkClouds.pdf")</f>
        <v>https://archive.org/21/items/omnibus19/08SilkClouds.pdf</v>
      </c>
    </row>
    <row r="173" spans="1:7" x14ac:dyDescent="0.2">
      <c r="A173" s="1">
        <v>19</v>
      </c>
      <c r="B173" s="1">
        <v>1990</v>
      </c>
      <c r="C173" s="1" t="s">
        <v>28</v>
      </c>
      <c r="D173" s="1" t="s">
        <v>29</v>
      </c>
      <c r="E173" s="1" t="s">
        <v>299</v>
      </c>
      <c r="F173" s="1" t="s">
        <v>31</v>
      </c>
      <c r="G173" s="2" t="str">
        <f>HYPERLINK("https://archive.org/21/items/omnibus19/09HassallBritain.pdf","https://archive.org/21/items/omnibus19/09HassallBritain.pdf")</f>
        <v>https://archive.org/21/items/omnibus19/09HassallBritain.pdf</v>
      </c>
    </row>
    <row r="174" spans="1:7" x14ac:dyDescent="0.2">
      <c r="A174" s="1">
        <v>19</v>
      </c>
      <c r="B174" s="1">
        <v>1990</v>
      </c>
      <c r="C174" s="1" t="s">
        <v>352</v>
      </c>
      <c r="D174" s="1" t="s">
        <v>429</v>
      </c>
      <c r="E174" s="1" t="s">
        <v>13</v>
      </c>
      <c r="F174" s="1" t="s">
        <v>31</v>
      </c>
      <c r="G174" s="2" t="str">
        <f>HYPERLINK("https://archive.org/21/items/omnibus19/10BurtonHadriansWall.pdf","https://archive.org/21/items/omnibus19/10BurtonHadriansWall.pdf")</f>
        <v>https://archive.org/21/items/omnibus19/10BurtonHadriansWall.pdf</v>
      </c>
    </row>
    <row r="175" spans="1:7" x14ac:dyDescent="0.2">
      <c r="A175" s="1">
        <v>20</v>
      </c>
      <c r="B175" s="1">
        <v>1990</v>
      </c>
      <c r="C175" s="1" t="s">
        <v>430</v>
      </c>
      <c r="D175" s="1" t="s">
        <v>431</v>
      </c>
      <c r="E175" s="1" t="s">
        <v>17</v>
      </c>
      <c r="F175" s="1" t="s">
        <v>432</v>
      </c>
      <c r="G175" s="2" t="str">
        <f>HYPERLINK("https://archive.org/27/items/omnibus20/01InstoneAthletics.pdf","https://archive.org/27/items/omnibus20/01InstoneAthletics.pdf")</f>
        <v>https://archive.org/27/items/omnibus20/01InstoneAthletics.pdf</v>
      </c>
    </row>
    <row r="176" spans="1:7" x14ac:dyDescent="0.2">
      <c r="A176" s="1">
        <v>20</v>
      </c>
      <c r="B176" s="1">
        <v>1990</v>
      </c>
      <c r="C176" s="1" t="s">
        <v>433</v>
      </c>
      <c r="D176" s="1" t="s">
        <v>434</v>
      </c>
      <c r="E176" s="1" t="s">
        <v>51</v>
      </c>
      <c r="F176" s="1" t="s">
        <v>158</v>
      </c>
      <c r="G176" s="2" t="str">
        <f>HYPERLINK("https://archive.org/27/items/omnibus20/02BrookeVirgil.pdf","https://archive.org/27/items/omnibus20/02BrookeVirgil.pdf")</f>
        <v>https://archive.org/27/items/omnibus20/02BrookeVirgil.pdf</v>
      </c>
    </row>
    <row r="177" spans="1:7" x14ac:dyDescent="0.2">
      <c r="A177" s="1">
        <v>20</v>
      </c>
      <c r="B177" s="1">
        <v>1990</v>
      </c>
      <c r="C177" s="1" t="s">
        <v>435</v>
      </c>
      <c r="D177" s="1" t="s">
        <v>436</v>
      </c>
      <c r="E177" s="1" t="s">
        <v>437</v>
      </c>
      <c r="F177" s="1"/>
      <c r="G177" s="2" t="str">
        <f>HYPERLINK("https://archive.org/27/items/omnibus20/03SidwellMickey.pdf","https://archive.org/27/items/omnibus20/03SidwellMickey.pdf")</f>
        <v>https://archive.org/27/items/omnibus20/03SidwellMickey.pdf</v>
      </c>
    </row>
    <row r="178" spans="1:7" x14ac:dyDescent="0.2">
      <c r="A178" s="1">
        <v>20</v>
      </c>
      <c r="B178" s="1">
        <v>1990</v>
      </c>
      <c r="C178" s="1" t="s">
        <v>438</v>
      </c>
      <c r="D178" s="1" t="s">
        <v>439</v>
      </c>
      <c r="E178" s="1" t="s">
        <v>108</v>
      </c>
      <c r="F178" s="1" t="s">
        <v>59</v>
      </c>
      <c r="G178" s="2" t="str">
        <f>HYPERLINK("https://archive.org/27/items/omnibus20/04KingHardy.pdf","https://archive.org/27/items/omnibus20/04KingHardy.pdf")</f>
        <v>https://archive.org/27/items/omnibus20/04KingHardy.pdf</v>
      </c>
    </row>
    <row r="179" spans="1:7" x14ac:dyDescent="0.2">
      <c r="A179" s="1">
        <v>20</v>
      </c>
      <c r="B179" s="1">
        <v>1990</v>
      </c>
      <c r="C179" s="1" t="s">
        <v>440</v>
      </c>
      <c r="D179" s="1" t="s">
        <v>441</v>
      </c>
      <c r="E179" s="1" t="s">
        <v>180</v>
      </c>
      <c r="F179" s="1" t="s">
        <v>27</v>
      </c>
      <c r="G179" s="2" t="str">
        <f>HYPERLINK("https://archive.org/27/items/omnibus20/05WestJokes.pdf","https://archive.org/27/items/omnibus20/05WestJokes.pdf")</f>
        <v>https://archive.org/27/items/omnibus20/05WestJokes.pdf</v>
      </c>
    </row>
    <row r="180" spans="1:7" x14ac:dyDescent="0.2">
      <c r="A180" s="1">
        <v>20</v>
      </c>
      <c r="B180" s="1">
        <v>1990</v>
      </c>
      <c r="C180" s="1" t="s">
        <v>442</v>
      </c>
      <c r="D180" s="1" t="s">
        <v>443</v>
      </c>
      <c r="E180" s="1" t="s">
        <v>58</v>
      </c>
      <c r="F180" s="1" t="s">
        <v>59</v>
      </c>
      <c r="G180" s="2" t="str">
        <f>HYPERLINK("https://archive.org/27/items/omnibus20/06Careychorus.pdf","https://archive.org/27/items/omnibus20/06Careychorus.pdf")</f>
        <v>https://archive.org/27/items/omnibus20/06Careychorus.pdf</v>
      </c>
    </row>
    <row r="181" spans="1:7" x14ac:dyDescent="0.2">
      <c r="A181" s="1">
        <v>20</v>
      </c>
      <c r="B181" s="1">
        <v>1990</v>
      </c>
      <c r="C181" s="1" t="s">
        <v>25</v>
      </c>
      <c r="D181" s="1" t="s">
        <v>25</v>
      </c>
      <c r="E181" s="1" t="s">
        <v>26</v>
      </c>
      <c r="F181" s="1" t="s">
        <v>27</v>
      </c>
      <c r="G181" s="2" t="str">
        <f>HYPERLINK("https://archive.org/27/items/omnibus20/07Thersites.pdf","https://archive.org/27/items/omnibus20/07Thersites.pdf")</f>
        <v>https://archive.org/27/items/omnibus20/07Thersites.pdf</v>
      </c>
    </row>
    <row r="182" spans="1:7" x14ac:dyDescent="0.2">
      <c r="A182" s="1">
        <v>20</v>
      </c>
      <c r="B182" s="1">
        <v>1990</v>
      </c>
      <c r="C182" s="1" t="s">
        <v>444</v>
      </c>
      <c r="D182" s="1" t="s">
        <v>445</v>
      </c>
      <c r="E182" s="1" t="s">
        <v>238</v>
      </c>
      <c r="F182" s="1" t="s">
        <v>446</v>
      </c>
      <c r="G182" s="2" t="str">
        <f>HYPERLINK("https://archive.org/27/items/omnibus20/08WalbankPolybius.pdf","https://archive.org/27/items/omnibus20/08WalbankPolybius.pdf")</f>
        <v>https://archive.org/27/items/omnibus20/08WalbankPolybius.pdf</v>
      </c>
    </row>
    <row r="183" spans="1:7" x14ac:dyDescent="0.2">
      <c r="A183" s="1">
        <v>20</v>
      </c>
      <c r="B183" s="1">
        <v>1990</v>
      </c>
      <c r="C183" s="1" t="s">
        <v>440</v>
      </c>
      <c r="D183" s="1" t="s">
        <v>447</v>
      </c>
      <c r="E183" s="1" t="s">
        <v>58</v>
      </c>
      <c r="F183" s="1" t="s">
        <v>448</v>
      </c>
      <c r="G183" s="2" t="str">
        <f>HYPERLINK("https://archive.org/27/items/omnibus20/09WestIliad.pdf","https://archive.org/27/items/omnibus20/09WestIliad.pdf")</f>
        <v>https://archive.org/27/items/omnibus20/09WestIliad.pdf</v>
      </c>
    </row>
    <row r="184" spans="1:7" x14ac:dyDescent="0.2">
      <c r="A184" s="1">
        <v>20</v>
      </c>
      <c r="B184" s="1">
        <v>1990</v>
      </c>
      <c r="C184" s="1" t="s">
        <v>449</v>
      </c>
      <c r="D184" s="1" t="s">
        <v>450</v>
      </c>
      <c r="E184" s="1" t="s">
        <v>131</v>
      </c>
      <c r="F184" s="1" t="s">
        <v>451</v>
      </c>
      <c r="G184" s="2" t="str">
        <f>HYPERLINK("https://archive.org/27/items/omnibus20/10PragMidas.pdf","https://archive.org/27/items/omnibus20/10PragMidas.pdf")</f>
        <v>https://archive.org/27/items/omnibus20/10PragMidas.pdf</v>
      </c>
    </row>
    <row r="185" spans="1:7" x14ac:dyDescent="0.2">
      <c r="A185" s="1">
        <v>20</v>
      </c>
      <c r="B185" s="1">
        <v>1990</v>
      </c>
      <c r="C185" s="1" t="s">
        <v>452</v>
      </c>
      <c r="D185" s="1" t="s">
        <v>453</v>
      </c>
      <c r="E185" s="1" t="s">
        <v>238</v>
      </c>
      <c r="F185" s="1" t="s">
        <v>454</v>
      </c>
      <c r="G185" s="2" t="str">
        <f>HYPERLINK("https://archive.org/27/items/omnibus20/11LevickClaudius.pdf","https://archive.org/27/items/omnibus20/11LevickClaudius.pdf")</f>
        <v>https://archive.org/27/items/omnibus20/11LevickClaudius.pdf</v>
      </c>
    </row>
    <row r="186" spans="1:7" x14ac:dyDescent="0.2">
      <c r="A186" s="1">
        <v>20</v>
      </c>
      <c r="B186" s="1">
        <v>1990</v>
      </c>
      <c r="C186" s="1" t="s">
        <v>389</v>
      </c>
      <c r="D186" s="1" t="s">
        <v>455</v>
      </c>
      <c r="E186" s="1" t="s">
        <v>391</v>
      </c>
      <c r="F186" s="1" t="s">
        <v>456</v>
      </c>
      <c r="G186" s="2" t="str">
        <f>HYPERLINK("https://archive.org/27/items/omnibus20/12MackenzieSophists.pdf","https://archive.org/27/items/omnibus20/12MackenzieSophists.pdf")</f>
        <v>https://archive.org/27/items/omnibus20/12MackenzieSophists.pdf</v>
      </c>
    </row>
    <row r="187" spans="1:7" x14ac:dyDescent="0.2">
      <c r="A187" s="1">
        <v>21</v>
      </c>
      <c r="B187" s="1">
        <v>1991</v>
      </c>
      <c r="C187" s="1" t="s">
        <v>457</v>
      </c>
      <c r="D187" s="1" t="s">
        <v>458</v>
      </c>
      <c r="E187" s="1" t="s">
        <v>459</v>
      </c>
      <c r="F187" s="1" t="s">
        <v>94</v>
      </c>
      <c r="G187" s="2" t="str">
        <f>HYPERLINK("https://archive.org/5/items/omnibus21/01SparkesAmazons.pdf","https://archive.org/5/items/omnibus21/01SparkesAmazons.pdf")</f>
        <v>https://archive.org/5/items/omnibus21/01SparkesAmazons.pdf</v>
      </c>
    </row>
    <row r="188" spans="1:7" x14ac:dyDescent="0.2">
      <c r="A188" s="1">
        <v>21</v>
      </c>
      <c r="B188" s="1">
        <v>1991</v>
      </c>
      <c r="C188" s="1" t="s">
        <v>460</v>
      </c>
      <c r="D188" s="1" t="s">
        <v>461</v>
      </c>
      <c r="E188" s="1" t="s">
        <v>51</v>
      </c>
      <c r="F188" s="1" t="s">
        <v>462</v>
      </c>
      <c r="G188" s="2" t="str">
        <f>HYPERLINK("https://archive.org/5/items/omnibus21/02PowellLatin.pdf","https://archive.org/5/items/omnibus21/02PowellLatin.pdf")</f>
        <v>https://archive.org/5/items/omnibus21/02PowellLatin.pdf</v>
      </c>
    </row>
    <row r="189" spans="1:7" x14ac:dyDescent="0.2">
      <c r="A189" s="1">
        <v>21</v>
      </c>
      <c r="B189" s="1">
        <v>1991</v>
      </c>
      <c r="C189" s="1" t="s">
        <v>463</v>
      </c>
      <c r="D189" s="1" t="s">
        <v>464</v>
      </c>
      <c r="E189" s="1" t="s">
        <v>58</v>
      </c>
      <c r="F189" s="1" t="s">
        <v>465</v>
      </c>
      <c r="G189" s="2" t="str">
        <f>HYPERLINK("https://archive.org/5/items/omnibus21/03WalcottStrangers.pdf","https://archive.org/5/items/omnibus21/03WalcottStrangers.pdf")</f>
        <v>https://archive.org/5/items/omnibus21/03WalcottStrangers.pdf</v>
      </c>
    </row>
    <row r="190" spans="1:7" x14ac:dyDescent="0.2">
      <c r="A190" s="1">
        <v>21</v>
      </c>
      <c r="B190" s="1">
        <v>1991</v>
      </c>
      <c r="C190" s="1" t="s">
        <v>466</v>
      </c>
      <c r="D190" s="1" t="s">
        <v>467</v>
      </c>
      <c r="E190" s="1" t="s">
        <v>391</v>
      </c>
      <c r="F190" s="1" t="s">
        <v>468</v>
      </c>
      <c r="G190" s="2" t="str">
        <f>HYPERLINK("https://archive.org/5/items/omnibus21/04ReeveThought.pdf","https://archive.org/5/items/omnibus21/04ReeveThought.pdf")</f>
        <v>https://archive.org/5/items/omnibus21/04ReeveThought.pdf</v>
      </c>
    </row>
    <row r="191" spans="1:7" x14ac:dyDescent="0.2">
      <c r="A191" s="1">
        <v>21</v>
      </c>
      <c r="B191" s="1">
        <v>1991</v>
      </c>
      <c r="C191" s="1" t="s">
        <v>469</v>
      </c>
      <c r="D191" s="1" t="s">
        <v>470</v>
      </c>
      <c r="E191" s="1" t="s">
        <v>51</v>
      </c>
      <c r="F191" s="1" t="s">
        <v>471</v>
      </c>
      <c r="G191" s="2" t="str">
        <f>HYPERLINK("https://archive.org/5/items/omnibus21/05HardieDido.pdf","https://archive.org/5/items/omnibus21/05HardieDido.pdf")</f>
        <v>https://archive.org/5/items/omnibus21/05HardieDido.pdf</v>
      </c>
    </row>
    <row r="192" spans="1:7" x14ac:dyDescent="0.2">
      <c r="A192" s="1">
        <v>21</v>
      </c>
      <c r="B192" s="1">
        <v>1991</v>
      </c>
      <c r="C192" s="1" t="s">
        <v>472</v>
      </c>
      <c r="D192" s="1" t="s">
        <v>473</v>
      </c>
      <c r="E192" s="1" t="s">
        <v>13</v>
      </c>
      <c r="F192" s="1" t="s">
        <v>94</v>
      </c>
      <c r="G192" s="2" t="str">
        <f>HYPERLINK("https://archive.org/5/items/omnibus21/06EvansEggcups.pdf","https://archive.org/5/items/omnibus21/06EvansEggcups.pdf")</f>
        <v>https://archive.org/5/items/omnibus21/06EvansEggcups.pdf</v>
      </c>
    </row>
    <row r="193" spans="1:7" x14ac:dyDescent="0.2">
      <c r="A193" s="1">
        <v>21</v>
      </c>
      <c r="B193" s="1">
        <v>1991</v>
      </c>
      <c r="C193" s="1" t="s">
        <v>452</v>
      </c>
      <c r="D193" s="1" t="s">
        <v>474</v>
      </c>
      <c r="E193" s="1" t="s">
        <v>177</v>
      </c>
      <c r="F193" s="1" t="s">
        <v>475</v>
      </c>
      <c r="G193" s="2" t="str">
        <f>HYPERLINK("https://archive.org/5/items/omnibus21/07LevickBimillenary.pdf","https://archive.org/5/items/omnibus21/07LevickBimillenary.pdf")</f>
        <v>https://archive.org/5/items/omnibus21/07LevickBimillenary.pdf</v>
      </c>
    </row>
    <row r="194" spans="1:7" x14ac:dyDescent="0.2">
      <c r="A194" s="1">
        <v>21</v>
      </c>
      <c r="B194" s="1">
        <v>1991</v>
      </c>
      <c r="C194" s="1" t="s">
        <v>476</v>
      </c>
      <c r="D194" s="1" t="s">
        <v>477</v>
      </c>
      <c r="E194" s="1" t="s">
        <v>221</v>
      </c>
      <c r="F194" s="1" t="s">
        <v>478</v>
      </c>
      <c r="G194" s="2" t="str">
        <f>HYPERLINK("https://archive.org/5/items/omnibus21/08HawleyAspasia.pdf","https://archive.org/5/items/omnibus21/08HawleyAspasia.pdf")</f>
        <v>https://archive.org/5/items/omnibus21/08HawleyAspasia.pdf</v>
      </c>
    </row>
    <row r="195" spans="1:7" x14ac:dyDescent="0.2">
      <c r="A195" s="1">
        <v>21</v>
      </c>
      <c r="B195" s="1">
        <v>1991</v>
      </c>
      <c r="C195" s="1" t="s">
        <v>25</v>
      </c>
      <c r="D195" s="1" t="s">
        <v>25</v>
      </c>
      <c r="E195" s="1" t="s">
        <v>26</v>
      </c>
      <c r="F195" s="1" t="s">
        <v>27</v>
      </c>
      <c r="G195" s="2" t="str">
        <f>HYPERLINK("https://archive.org/5/items/omnibus21/09Thersites.pdf","https://archive.org/5/items/omnibus21/09Thersites.pdf")</f>
        <v>https://archive.org/5/items/omnibus21/09Thersites.pdf</v>
      </c>
    </row>
    <row r="196" spans="1:7" x14ac:dyDescent="0.2">
      <c r="A196" s="1">
        <v>21</v>
      </c>
      <c r="B196" s="1">
        <v>1991</v>
      </c>
      <c r="C196" s="1" t="s">
        <v>479</v>
      </c>
      <c r="D196" s="1" t="s">
        <v>480</v>
      </c>
      <c r="E196" s="1" t="s">
        <v>481</v>
      </c>
      <c r="F196" s="1" t="s">
        <v>482</v>
      </c>
      <c r="G196" s="2" t="str">
        <f>HYPERLINK("https://archive.org/5/items/omnibus21/10WykeCleopatra.pdf","https://archive.org/5/items/omnibus21/10WykeCleopatra.pdf")</f>
        <v>https://archive.org/5/items/omnibus21/10WykeCleopatra.pdf</v>
      </c>
    </row>
    <row r="197" spans="1:7" x14ac:dyDescent="0.2">
      <c r="A197" s="1">
        <v>21</v>
      </c>
      <c r="B197" s="1">
        <v>1991</v>
      </c>
      <c r="C197" s="1" t="s">
        <v>483</v>
      </c>
      <c r="D197" s="1" t="s">
        <v>484</v>
      </c>
      <c r="E197" s="1" t="s">
        <v>391</v>
      </c>
      <c r="F197" s="1" t="s">
        <v>485</v>
      </c>
      <c r="G197" s="2" t="str">
        <f>HYPERLINK("https://archive.org/5/items/omnibus21/11LandelsArchimedes.pdf","https://archive.org/5/items/omnibus21/11LandelsArchimedes.pdf")</f>
        <v>https://archive.org/5/items/omnibus21/11LandelsArchimedes.pdf</v>
      </c>
    </row>
    <row r="198" spans="1:7" x14ac:dyDescent="0.2">
      <c r="A198" s="1">
        <v>22</v>
      </c>
      <c r="B198" s="1">
        <v>1991</v>
      </c>
      <c r="C198" s="1" t="s">
        <v>486</v>
      </c>
      <c r="D198" s="1" t="s">
        <v>487</v>
      </c>
      <c r="E198" s="1" t="s">
        <v>135</v>
      </c>
      <c r="F198" s="1" t="s">
        <v>488</v>
      </c>
      <c r="G198" s="2" t="str">
        <f>HYPERLINK("https://archive.org/31/items/omnibus22/01KustowThucydides.pdf","https://archive.org/31/items/omnibus22/01KustowThucydides.pdf")</f>
        <v>https://archive.org/31/items/omnibus22/01KustowThucydides.pdf</v>
      </c>
    </row>
    <row r="199" spans="1:7" x14ac:dyDescent="0.2">
      <c r="A199" s="1">
        <v>22</v>
      </c>
      <c r="B199" s="1">
        <v>1991</v>
      </c>
      <c r="C199" s="1" t="s">
        <v>267</v>
      </c>
      <c r="D199" s="1" t="s">
        <v>489</v>
      </c>
      <c r="E199" s="1" t="s">
        <v>180</v>
      </c>
      <c r="F199" s="1" t="s">
        <v>181</v>
      </c>
      <c r="G199" s="2" t="str">
        <f>HYPERLINK("https://archive.org/31/items/omnibus22/02RutherfordVirgil.pdf","https://archive.org/31/items/omnibus22/02RutherfordVirgil.pdf")</f>
        <v>https://archive.org/31/items/omnibus22/02RutherfordVirgil.pdf</v>
      </c>
    </row>
    <row r="200" spans="1:7" x14ac:dyDescent="0.2">
      <c r="A200" s="1">
        <v>22</v>
      </c>
      <c r="B200" s="1">
        <v>1991</v>
      </c>
      <c r="C200" s="1" t="s">
        <v>25</v>
      </c>
      <c r="D200" s="1" t="s">
        <v>25</v>
      </c>
      <c r="E200" s="1" t="s">
        <v>26</v>
      </c>
      <c r="F200" s="1" t="s">
        <v>27</v>
      </c>
      <c r="G200" s="2" t="str">
        <f>HYPERLINK("https://archive.org/31/items/omnibus22/03Thersites.pdf","https://archive.org/31/items/omnibus22/03Thersites.pdf")</f>
        <v>https://archive.org/31/items/omnibus22/03Thersites.pdf</v>
      </c>
    </row>
    <row r="201" spans="1:7" x14ac:dyDescent="0.2">
      <c r="A201" s="1">
        <v>22</v>
      </c>
      <c r="B201" s="1">
        <v>1991</v>
      </c>
      <c r="C201" s="1" t="s">
        <v>28</v>
      </c>
      <c r="D201" s="1" t="s">
        <v>490</v>
      </c>
      <c r="E201" s="1" t="s">
        <v>30</v>
      </c>
      <c r="F201" s="1" t="s">
        <v>31</v>
      </c>
      <c r="G201" s="2" t="str">
        <f>HYPERLINK("https://archive.org/31/items/omnibus22/04HassallIceni.pdf","https://archive.org/31/items/omnibus22/04HassallIceni.pdf")</f>
        <v>https://archive.org/31/items/omnibus22/04HassallIceni.pdf</v>
      </c>
    </row>
    <row r="202" spans="1:7" x14ac:dyDescent="0.2">
      <c r="A202" s="1">
        <v>22</v>
      </c>
      <c r="B202" s="1">
        <v>1991</v>
      </c>
      <c r="C202" s="1" t="s">
        <v>491</v>
      </c>
      <c r="D202" s="1" t="s">
        <v>492</v>
      </c>
      <c r="E202" s="1" t="s">
        <v>180</v>
      </c>
      <c r="F202" s="1" t="s">
        <v>493</v>
      </c>
      <c r="G202" s="2" t="str">
        <f>HYPERLINK("https://archive.org/31/items/omnibus22/05BealeWords.pdf","https://archive.org/31/items/omnibus22/05BealeWords.pdf")</f>
        <v>https://archive.org/31/items/omnibus22/05BealeWords.pdf</v>
      </c>
    </row>
    <row r="203" spans="1:7" x14ac:dyDescent="0.2">
      <c r="A203" s="1">
        <v>22</v>
      </c>
      <c r="B203" s="1">
        <v>1991</v>
      </c>
      <c r="C203" s="1" t="s">
        <v>494</v>
      </c>
      <c r="D203" s="1" t="s">
        <v>495</v>
      </c>
      <c r="E203" s="1" t="s">
        <v>89</v>
      </c>
      <c r="F203" s="1" t="s">
        <v>496</v>
      </c>
      <c r="G203" s="2" t="str">
        <f>HYPERLINK("https://archive.org/31/items/omnibus22/06LanchEuripides.pdf","https://archive.org/31/items/omnibus22/06LanchEuripides.pdf")</f>
        <v>https://archive.org/31/items/omnibus22/06LanchEuripides.pdf</v>
      </c>
    </row>
    <row r="204" spans="1:7" x14ac:dyDescent="0.2">
      <c r="A204" s="1">
        <v>22</v>
      </c>
      <c r="B204" s="1">
        <v>1991</v>
      </c>
      <c r="C204" s="1" t="s">
        <v>497</v>
      </c>
      <c r="D204" s="1" t="s">
        <v>498</v>
      </c>
      <c r="E204" s="1" t="s">
        <v>499</v>
      </c>
      <c r="F204" s="1" t="s">
        <v>500</v>
      </c>
      <c r="G204" s="2" t="str">
        <f>HYPERLINK("https://archive.org/31/items/omnibus22/07ArnottSchliemann.pdf","https://archive.org/31/items/omnibus22/07ArnottSchliemann.pdf")</f>
        <v>https://archive.org/31/items/omnibus22/07ArnottSchliemann.pdf</v>
      </c>
    </row>
    <row r="205" spans="1:7" x14ac:dyDescent="0.2">
      <c r="A205" s="1">
        <v>22</v>
      </c>
      <c r="B205" s="1">
        <v>1991</v>
      </c>
      <c r="C205" s="1" t="s">
        <v>269</v>
      </c>
      <c r="D205" s="1" t="s">
        <v>501</v>
      </c>
      <c r="E205" s="1" t="s">
        <v>238</v>
      </c>
      <c r="F205" s="1" t="s">
        <v>502</v>
      </c>
      <c r="G205" s="2" t="str">
        <f>HYPERLINK("https://archive.org/31/items/omnibus22/08ScuphamChristmas.pdf","https://archive.org/31/items/omnibus22/08ScuphamChristmas.pdf")</f>
        <v>https://archive.org/31/items/omnibus22/08ScuphamChristmas.pdf</v>
      </c>
    </row>
    <row r="206" spans="1:7" x14ac:dyDescent="0.2">
      <c r="A206" s="1">
        <v>22</v>
      </c>
      <c r="B206" s="1">
        <v>1991</v>
      </c>
      <c r="C206" s="1" t="s">
        <v>46</v>
      </c>
      <c r="D206" s="1" t="s">
        <v>503</v>
      </c>
      <c r="E206" s="1" t="s">
        <v>504</v>
      </c>
      <c r="F206" s="1" t="s">
        <v>505</v>
      </c>
      <c r="G206" s="2" t="str">
        <f>HYPERLINK("https://archive.org/31/items/omnibus22/09CartledgeSlavery.pdf","https://archive.org/31/items/omnibus22/09CartledgeSlavery.pdf")</f>
        <v>https://archive.org/31/items/omnibus22/09CartledgeSlavery.pdf</v>
      </c>
    </row>
    <row r="207" spans="1:7" x14ac:dyDescent="0.2">
      <c r="A207" s="1">
        <v>22</v>
      </c>
      <c r="B207" s="1">
        <v>1991</v>
      </c>
      <c r="C207" s="1" t="s">
        <v>506</v>
      </c>
      <c r="D207" s="1" t="s">
        <v>507</v>
      </c>
      <c r="E207" s="1" t="s">
        <v>13</v>
      </c>
      <c r="F207" s="1" t="s">
        <v>508</v>
      </c>
      <c r="G207" s="2" t="str">
        <f>HYPERLINK("https://archive.org/31/items/omnibus22/10FleetLatin.pdf","https://archive.org/31/items/omnibus22/10FleetLatin.pdf")</f>
        <v>https://archive.org/31/items/omnibus22/10FleetLatin.pdf</v>
      </c>
    </row>
    <row r="208" spans="1:7" x14ac:dyDescent="0.2">
      <c r="A208" s="1">
        <v>22</v>
      </c>
      <c r="B208" s="1">
        <v>1991</v>
      </c>
      <c r="C208" s="1" t="s">
        <v>175</v>
      </c>
      <c r="D208" s="1" t="s">
        <v>509</v>
      </c>
      <c r="E208" s="1" t="s">
        <v>238</v>
      </c>
      <c r="F208" s="1" t="s">
        <v>510</v>
      </c>
      <c r="G208" s="2" t="str">
        <f>HYPERLINK("https://archive.org/31/items/omnibus22/11WiedemannEmperors.pdf","https://archive.org/31/items/omnibus22/11WiedemannEmperors.pdf")</f>
        <v>https://archive.org/31/items/omnibus22/11WiedemannEmperors.pdf</v>
      </c>
    </row>
    <row r="209" spans="1:7" x14ac:dyDescent="0.2">
      <c r="A209" s="1">
        <v>22</v>
      </c>
      <c r="B209" s="1">
        <v>1991</v>
      </c>
      <c r="C209" s="1" t="s">
        <v>511</v>
      </c>
      <c r="D209" s="1" t="s">
        <v>512</v>
      </c>
      <c r="E209" s="1" t="s">
        <v>51</v>
      </c>
      <c r="F209" s="1" t="s">
        <v>513</v>
      </c>
      <c r="G209" s="2" t="str">
        <f>HYPERLINK("https://archive.org/31/items/omnibus22/12WinterbottomCatullus.pdf","https://archive.org/31/items/omnibus22/12WinterbottomCatullus.pdf")</f>
        <v>https://archive.org/31/items/omnibus22/12WinterbottomCatullus.pdf</v>
      </c>
    </row>
    <row r="210" spans="1:7" x14ac:dyDescent="0.2">
      <c r="A210" s="1">
        <v>22</v>
      </c>
      <c r="B210" s="1">
        <v>1991</v>
      </c>
      <c r="C210" s="1" t="s">
        <v>514</v>
      </c>
      <c r="D210" s="1" t="s">
        <v>515</v>
      </c>
      <c r="E210" s="1" t="s">
        <v>238</v>
      </c>
      <c r="F210" s="1" t="s">
        <v>18</v>
      </c>
      <c r="G210" s="2" t="str">
        <f>HYPERLINK("https://archive.org/31/items/omnibus22/13BirchMeal.pdf","https://archive.org/31/items/omnibus22/13BirchMeal.pdf")</f>
        <v>https://archive.org/31/items/omnibus22/13BirchMeal.pdf</v>
      </c>
    </row>
    <row r="211" spans="1:7" x14ac:dyDescent="0.2">
      <c r="A211" s="1">
        <v>23</v>
      </c>
      <c r="B211" s="1">
        <v>1992</v>
      </c>
      <c r="C211" s="1" t="s">
        <v>516</v>
      </c>
      <c r="D211" s="1" t="s">
        <v>517</v>
      </c>
      <c r="E211" s="1" t="s">
        <v>89</v>
      </c>
      <c r="F211" s="1" t="s">
        <v>465</v>
      </c>
      <c r="G211" s="2" t="str">
        <f>HYPERLINK("https://archive.org/3/items/omnibus23/01GoldhillNausikaa.pdf","https://archive.org/3/items/omnibus23/01GoldhillNausikaa.pdf")</f>
        <v>https://archive.org/3/items/omnibus23/01GoldhillNausikaa.pdf</v>
      </c>
    </row>
    <row r="212" spans="1:7" x14ac:dyDescent="0.2">
      <c r="A212" s="1">
        <v>23</v>
      </c>
      <c r="B212" s="1">
        <v>1992</v>
      </c>
      <c r="C212" s="1" t="s">
        <v>518</v>
      </c>
      <c r="D212" s="1" t="s">
        <v>519</v>
      </c>
      <c r="E212" s="1" t="s">
        <v>30</v>
      </c>
      <c r="F212" s="1" t="s">
        <v>94</v>
      </c>
      <c r="G212" s="2" t="str">
        <f>HYPERLINK("https://archive.org/3/items/omnibus23/02LingHouse.pdf","https://archive.org/3/items/omnibus23/02LingHouse.pdf")</f>
        <v>https://archive.org/3/items/omnibus23/02LingHouse.pdf</v>
      </c>
    </row>
    <row r="213" spans="1:7" x14ac:dyDescent="0.2">
      <c r="A213" s="1">
        <v>23</v>
      </c>
      <c r="B213" s="1">
        <v>1992</v>
      </c>
      <c r="C213" s="1" t="s">
        <v>520</v>
      </c>
      <c r="D213" s="1" t="s">
        <v>521</v>
      </c>
      <c r="E213" s="1" t="s">
        <v>51</v>
      </c>
      <c r="F213" s="1" t="s">
        <v>522</v>
      </c>
      <c r="G213" s="2" t="str">
        <f>HYPERLINK("https://archive.org/3/items/omnibus23/03MercerJuvenal.pdf","https://archive.org/3/items/omnibus23/03MercerJuvenal.pdf")</f>
        <v>https://archive.org/3/items/omnibus23/03MercerJuvenal.pdf</v>
      </c>
    </row>
    <row r="214" spans="1:7" x14ac:dyDescent="0.2">
      <c r="A214" s="1">
        <v>23</v>
      </c>
      <c r="B214" s="1">
        <v>1992</v>
      </c>
      <c r="C214" s="1" t="s">
        <v>360</v>
      </c>
      <c r="D214" s="1" t="s">
        <v>523</v>
      </c>
      <c r="E214" s="1" t="s">
        <v>504</v>
      </c>
      <c r="F214" s="1" t="s">
        <v>524</v>
      </c>
      <c r="G214" s="2" t="str">
        <f>HYPERLINK("https://archive.org/3/items/omnibus23/04ComberHerodotus.pdf","https://archive.org/3/items/omnibus23/04ComberHerodotus.pdf")</f>
        <v>https://archive.org/3/items/omnibus23/04ComberHerodotus.pdf</v>
      </c>
    </row>
    <row r="215" spans="1:7" x14ac:dyDescent="0.2">
      <c r="A215" s="1">
        <v>23</v>
      </c>
      <c r="B215" s="1">
        <v>1992</v>
      </c>
      <c r="C215" s="1" t="s">
        <v>525</v>
      </c>
      <c r="D215" s="1" t="s">
        <v>526</v>
      </c>
      <c r="E215" s="1" t="s">
        <v>527</v>
      </c>
      <c r="F215" s="1" t="s">
        <v>528</v>
      </c>
      <c r="G215" s="2" t="str">
        <f>HYPERLINK("https://archive.org/3/items/omnibus23/05BoardmanPan.pdf","https://archive.org/3/items/omnibus23/05BoardmanPan.pdf")</f>
        <v>https://archive.org/3/items/omnibus23/05BoardmanPan.pdf</v>
      </c>
    </row>
    <row r="216" spans="1:7" x14ac:dyDescent="0.2">
      <c r="A216" s="1">
        <v>23</v>
      </c>
      <c r="B216" s="1">
        <v>1992</v>
      </c>
      <c r="C216" s="1" t="s">
        <v>529</v>
      </c>
      <c r="D216" s="1" t="s">
        <v>530</v>
      </c>
      <c r="E216" s="1" t="s">
        <v>13</v>
      </c>
      <c r="F216" s="1" t="s">
        <v>419</v>
      </c>
      <c r="G216" s="2" t="str">
        <f>HYPERLINK("https://archive.org/3/items/omnibus23/06BeardHendersonMuseum.pdf","https://archive.org/3/items/omnibus23/06BeardHendersonMuseum.pdf")</f>
        <v>https://archive.org/3/items/omnibus23/06BeardHendersonMuseum.pdf</v>
      </c>
    </row>
    <row r="217" spans="1:7" x14ac:dyDescent="0.2">
      <c r="A217" s="1">
        <v>23</v>
      </c>
      <c r="B217" s="1">
        <v>1992</v>
      </c>
      <c r="C217" s="1" t="s">
        <v>271</v>
      </c>
      <c r="D217" s="1" t="s">
        <v>531</v>
      </c>
      <c r="E217" s="1" t="s">
        <v>51</v>
      </c>
      <c r="F217" s="1" t="s">
        <v>532</v>
      </c>
      <c r="G217" s="2" t="str">
        <f>HYPERLINK("https://archive.org/3/items/omnibus23/07FeeneyAeneid.pdf","https://archive.org/3/items/omnibus23/07FeeneyAeneid.pdf")</f>
        <v>https://archive.org/3/items/omnibus23/07FeeneyAeneid.pdf</v>
      </c>
    </row>
    <row r="218" spans="1:7" x14ac:dyDescent="0.2">
      <c r="A218" s="1">
        <v>23</v>
      </c>
      <c r="B218" s="1">
        <v>1992</v>
      </c>
      <c r="C218" s="1" t="s">
        <v>533</v>
      </c>
      <c r="D218" s="1" t="s">
        <v>534</v>
      </c>
      <c r="E218" s="1" t="s">
        <v>58</v>
      </c>
      <c r="F218" s="1" t="s">
        <v>188</v>
      </c>
      <c r="G218" s="2" t="str">
        <f>HYPERLINK("https://archive.org/3/items/omnibus23/08CroallyEuripides.pdf","https://archive.org/3/items/omnibus23/08CroallyEuripides.pdf")</f>
        <v>https://archive.org/3/items/omnibus23/08CroallyEuripides.pdf</v>
      </c>
    </row>
    <row r="219" spans="1:7" x14ac:dyDescent="0.2">
      <c r="A219" s="1">
        <v>23</v>
      </c>
      <c r="B219" s="1">
        <v>1992</v>
      </c>
      <c r="C219" s="1" t="s">
        <v>535</v>
      </c>
      <c r="D219" s="1" t="s">
        <v>536</v>
      </c>
      <c r="E219" s="1" t="s">
        <v>238</v>
      </c>
      <c r="F219" s="1" t="s">
        <v>502</v>
      </c>
      <c r="G219" s="2" t="str">
        <f>HYPERLINK("https://archive.org/3/items/omnibus23/09ClarkChristians.pdf","https://archive.org/3/items/omnibus23/09ClarkChristians.pdf")</f>
        <v>https://archive.org/3/items/omnibus23/09ClarkChristians.pdf</v>
      </c>
    </row>
    <row r="220" spans="1:7" x14ac:dyDescent="0.2">
      <c r="A220" s="1">
        <v>23</v>
      </c>
      <c r="B220" s="1">
        <v>1992</v>
      </c>
      <c r="C220" s="1" t="s">
        <v>287</v>
      </c>
      <c r="D220" s="1" t="s">
        <v>537</v>
      </c>
      <c r="E220" s="1" t="s">
        <v>17</v>
      </c>
      <c r="F220" s="1" t="s">
        <v>289</v>
      </c>
      <c r="G220" s="2" t="str">
        <f>HYPERLINK("https://archive.org/3/items/omnibus23/10OsborneDemocracy.pdf","https://archive.org/3/items/omnibus23/10OsborneDemocracy.pdf")</f>
        <v>https://archive.org/3/items/omnibus23/10OsborneDemocracy.pdf</v>
      </c>
    </row>
    <row r="221" spans="1:7" x14ac:dyDescent="0.2">
      <c r="A221" s="1">
        <v>23</v>
      </c>
      <c r="B221" s="1">
        <v>1992</v>
      </c>
      <c r="C221" s="1" t="s">
        <v>538</v>
      </c>
      <c r="D221" s="1" t="s">
        <v>539</v>
      </c>
      <c r="E221" s="1" t="s">
        <v>13</v>
      </c>
      <c r="F221" s="1" t="s">
        <v>540</v>
      </c>
      <c r="G221" s="2" t="str">
        <f>HYPERLINK("https://archive.org/3/items/omnibus23/11GibbonsAeneas.pdf","https://archive.org/3/items/omnibus23/11GibbonsAeneas.pdf")</f>
        <v>https://archive.org/3/items/omnibus23/11GibbonsAeneas.pdf</v>
      </c>
    </row>
    <row r="222" spans="1:7" x14ac:dyDescent="0.2">
      <c r="A222" s="1">
        <v>24</v>
      </c>
      <c r="B222" s="1">
        <v>1992</v>
      </c>
      <c r="C222" s="1" t="s">
        <v>541</v>
      </c>
      <c r="D222" s="1" t="s">
        <v>542</v>
      </c>
      <c r="E222" s="1" t="s">
        <v>238</v>
      </c>
      <c r="F222" s="1" t="s">
        <v>543</v>
      </c>
      <c r="G222" s="2" t="str">
        <f>HYPERLINK("https://archive.org/33/items/omnibus24/01EdwardsAugustus.pdf","https://archive.org/33/items/omnibus24/01EdwardsAugustus.pdf")</f>
        <v>https://archive.org/33/items/omnibus24/01EdwardsAugustus.pdf</v>
      </c>
    </row>
    <row r="223" spans="1:7" x14ac:dyDescent="0.2">
      <c r="A223" s="1">
        <v>24</v>
      </c>
      <c r="B223" s="1">
        <v>1992</v>
      </c>
      <c r="C223" s="1" t="s">
        <v>544</v>
      </c>
      <c r="D223" s="1" t="s">
        <v>545</v>
      </c>
      <c r="E223" s="1" t="s">
        <v>62</v>
      </c>
      <c r="F223" s="1" t="s">
        <v>402</v>
      </c>
      <c r="G223" s="2" t="str">
        <f>HYPERLINK("https://archive.org/33/items/omnibus24/02GillMind.pdf","https://archive.org/33/items/omnibus24/02GillMind.pdf")</f>
        <v>https://archive.org/33/items/omnibus24/02GillMind.pdf</v>
      </c>
    </row>
    <row r="224" spans="1:7" x14ac:dyDescent="0.2">
      <c r="A224" s="1">
        <v>24</v>
      </c>
      <c r="B224" s="1">
        <v>1992</v>
      </c>
      <c r="C224" s="1" t="s">
        <v>546</v>
      </c>
      <c r="D224" s="1" t="s">
        <v>547</v>
      </c>
      <c r="E224" s="1" t="s">
        <v>23</v>
      </c>
      <c r="F224" s="1" t="s">
        <v>548</v>
      </c>
      <c r="G224" s="2" t="str">
        <f>HYPERLINK("https://archive.org/33/items/omnibus24/03PellingLivy.pdf","https://archive.org/33/items/omnibus24/03PellingLivy.pdf")</f>
        <v>https://archive.org/33/items/omnibus24/03PellingLivy.pdf</v>
      </c>
    </row>
    <row r="225" spans="1:7" x14ac:dyDescent="0.2">
      <c r="A225" s="1">
        <v>24</v>
      </c>
      <c r="B225" s="1">
        <v>1992</v>
      </c>
      <c r="C225" s="1" t="s">
        <v>25</v>
      </c>
      <c r="D225" s="1" t="s">
        <v>25</v>
      </c>
      <c r="E225" s="1" t="s">
        <v>26</v>
      </c>
      <c r="F225" s="1" t="s">
        <v>27</v>
      </c>
      <c r="G225" s="2" t="str">
        <f>HYPERLINK("https://archive.org/33/items/omnibus24/04Thersites.pdf","https://archive.org/33/items/omnibus24/04Thersites.pdf")</f>
        <v>https://archive.org/33/items/omnibus24/04Thersites.pdf</v>
      </c>
    </row>
    <row r="226" spans="1:7" x14ac:dyDescent="0.2">
      <c r="A226" s="1">
        <v>24</v>
      </c>
      <c r="B226" s="1">
        <v>1992</v>
      </c>
      <c r="C226" s="1" t="s">
        <v>549</v>
      </c>
      <c r="D226" s="1" t="s">
        <v>550</v>
      </c>
      <c r="E226" s="1" t="s">
        <v>481</v>
      </c>
      <c r="F226" s="1" t="s">
        <v>551</v>
      </c>
      <c r="G226" s="2" t="str">
        <f>HYPERLINK("https://archive.org/33/items/omnibus24/05BoundSpurlos.pdf","https://archive.org/33/items/omnibus24/05BoundSpurlos.pdf")</f>
        <v>https://archive.org/33/items/omnibus24/05BoundSpurlos.pdf</v>
      </c>
    </row>
    <row r="227" spans="1:7" x14ac:dyDescent="0.2">
      <c r="A227" s="1">
        <v>24</v>
      </c>
      <c r="B227" s="1">
        <v>1992</v>
      </c>
      <c r="C227" s="1" t="s">
        <v>552</v>
      </c>
      <c r="D227" s="1" t="s">
        <v>553</v>
      </c>
      <c r="E227" s="1" t="s">
        <v>131</v>
      </c>
      <c r="F227" s="1" t="s">
        <v>554</v>
      </c>
      <c r="G227" s="2" t="str">
        <f>HYPERLINK("https://archive.org/33/items/omnibus24/06KerrLonelyHearts.pdf","https://archive.org/33/items/omnibus24/06KerrLonelyHearts.pdf")</f>
        <v>https://archive.org/33/items/omnibus24/06KerrLonelyHearts.pdf</v>
      </c>
    </row>
    <row r="228" spans="1:7" x14ac:dyDescent="0.2">
      <c r="A228" s="1">
        <v>24</v>
      </c>
      <c r="B228" s="1">
        <v>1992</v>
      </c>
      <c r="C228" s="1" t="s">
        <v>555</v>
      </c>
      <c r="D228" s="1" t="s">
        <v>556</v>
      </c>
      <c r="E228" s="1" t="s">
        <v>58</v>
      </c>
      <c r="F228" s="1" t="s">
        <v>557</v>
      </c>
      <c r="G228" s="2" t="str">
        <f>HYPERLINK("https://archive.org/33/items/omnibus24/07MartinAchilles.pdf","https://archive.org/33/items/omnibus24/07MartinAchilles.pdf")</f>
        <v>https://archive.org/33/items/omnibus24/07MartinAchilles.pdf</v>
      </c>
    </row>
    <row r="229" spans="1:7" x14ac:dyDescent="0.2">
      <c r="A229" s="1">
        <v>24</v>
      </c>
      <c r="B229" s="1">
        <v>1992</v>
      </c>
      <c r="C229" s="1" t="s">
        <v>558</v>
      </c>
      <c r="D229" s="1" t="s">
        <v>559</v>
      </c>
      <c r="E229" s="1" t="s">
        <v>13</v>
      </c>
      <c r="F229" s="1" t="s">
        <v>560</v>
      </c>
      <c r="G229" s="2" t="str">
        <f>HYPERLINK("https://archive.org/33/items/omnibus24/08BurnyeatUrbs.pdf","https://archive.org/33/items/omnibus24/08BurnyeatUrbs.pdf")</f>
        <v>https://archive.org/33/items/omnibus24/08BurnyeatUrbs.pdf</v>
      </c>
    </row>
    <row r="230" spans="1:7" x14ac:dyDescent="0.2">
      <c r="A230" s="1">
        <v>24</v>
      </c>
      <c r="B230" s="1">
        <v>1992</v>
      </c>
      <c r="C230" s="1" t="s">
        <v>561</v>
      </c>
      <c r="D230" s="1" t="s">
        <v>562</v>
      </c>
      <c r="E230" s="1" t="s">
        <v>23</v>
      </c>
      <c r="F230" s="1" t="s">
        <v>563</v>
      </c>
      <c r="G230" s="2" t="str">
        <f>HYPERLINK("https://archive.org/33/items/omnibus24/09MartinTacitus.pdf","https://archive.org/33/items/omnibus24/09MartinTacitus.pdf")</f>
        <v>https://archive.org/33/items/omnibus24/09MartinTacitus.pdf</v>
      </c>
    </row>
    <row r="231" spans="1:7" x14ac:dyDescent="0.2">
      <c r="A231" s="1">
        <v>24</v>
      </c>
      <c r="B231" s="1">
        <v>1992</v>
      </c>
      <c r="C231" s="1" t="s">
        <v>83</v>
      </c>
      <c r="D231" s="1" t="s">
        <v>564</v>
      </c>
      <c r="E231" s="1" t="s">
        <v>51</v>
      </c>
      <c r="F231" s="1" t="s">
        <v>565</v>
      </c>
      <c r="G231" s="2" t="str">
        <f>HYPERLINK("https://archive.org/33/items/omnibus24/10MingayHades.pdf","https://archive.org/33/items/omnibus24/10MingayHades.pdf")</f>
        <v>https://archive.org/33/items/omnibus24/10MingayHades.pdf</v>
      </c>
    </row>
    <row r="232" spans="1:7" x14ac:dyDescent="0.2">
      <c r="A232" s="1">
        <v>25</v>
      </c>
      <c r="B232" s="1">
        <v>1993</v>
      </c>
      <c r="C232" s="1" t="s">
        <v>137</v>
      </c>
      <c r="D232" s="1" t="s">
        <v>566</v>
      </c>
      <c r="E232" s="1" t="s">
        <v>51</v>
      </c>
      <c r="F232" s="1" t="s">
        <v>567</v>
      </c>
      <c r="G232" s="2" t="str">
        <f>HYPERLINK("https://archive.org/27/items/omnibus25/01JenkynsVirgil.pdf","https://archive.org/27/items/omnibus25/01JenkynsVirgil.pdf")</f>
        <v>https://archive.org/27/items/omnibus25/01JenkynsVirgil.pdf</v>
      </c>
    </row>
    <row r="233" spans="1:7" x14ac:dyDescent="0.2">
      <c r="A233" s="1">
        <v>25</v>
      </c>
      <c r="B233" s="1">
        <v>1993</v>
      </c>
      <c r="C233" s="1" t="s">
        <v>568</v>
      </c>
      <c r="D233" s="1" t="s">
        <v>569</v>
      </c>
      <c r="E233" s="1" t="s">
        <v>131</v>
      </c>
      <c r="F233" s="1" t="s">
        <v>570</v>
      </c>
      <c r="G233" s="2" t="str">
        <f>HYPERLINK("https://archive.org/27/items/omnibus25/02BrodersenWonder.pdf","https://archive.org/27/items/omnibus25/02BrodersenWonder.pdf")</f>
        <v>https://archive.org/27/items/omnibus25/02BrodersenWonder.pdf</v>
      </c>
    </row>
    <row r="234" spans="1:7" x14ac:dyDescent="0.2">
      <c r="A234" s="1">
        <v>25</v>
      </c>
      <c r="B234" s="1">
        <v>1993</v>
      </c>
      <c r="C234" s="1" t="s">
        <v>571</v>
      </c>
      <c r="D234" s="1" t="s">
        <v>572</v>
      </c>
      <c r="E234" s="1" t="s">
        <v>23</v>
      </c>
      <c r="F234" s="1" t="s">
        <v>573</v>
      </c>
      <c r="G234" s="2" t="str">
        <f>HYPERLINK("https://archive.org/27/items/omnibus25/03BerryCicero.pdf","https://archive.org/27/items/omnibus25/03BerryCicero.pdf")</f>
        <v>https://archive.org/27/items/omnibus25/03BerryCicero.pdf</v>
      </c>
    </row>
    <row r="235" spans="1:7" x14ac:dyDescent="0.2">
      <c r="A235" s="1">
        <v>25</v>
      </c>
      <c r="B235" s="1">
        <v>1993</v>
      </c>
      <c r="C235" s="1" t="s">
        <v>440</v>
      </c>
      <c r="D235" s="1" t="s">
        <v>574</v>
      </c>
      <c r="E235" s="1" t="s">
        <v>58</v>
      </c>
      <c r="F235" s="1" t="s">
        <v>465</v>
      </c>
      <c r="G235" s="2" t="str">
        <f>HYPERLINK("https://archive.org/27/items/omnibus25/04WestHomeric.pdf","https://archive.org/27/items/omnibus25/04WestHomeric.pdf")</f>
        <v>https://archive.org/27/items/omnibus25/04WestHomeric.pdf</v>
      </c>
    </row>
    <row r="236" spans="1:7" x14ac:dyDescent="0.2">
      <c r="A236" s="1">
        <v>25</v>
      </c>
      <c r="B236" s="1">
        <v>1993</v>
      </c>
      <c r="C236" s="1" t="s">
        <v>575</v>
      </c>
      <c r="D236" s="1" t="s">
        <v>576</v>
      </c>
      <c r="E236" s="1" t="s">
        <v>17</v>
      </c>
      <c r="F236" s="1" t="s">
        <v>576</v>
      </c>
      <c r="G236" s="2" t="str">
        <f>HYPERLINK("https://archive.org/27/items/omnibus25/05KurhtPersia.pdf","https://archive.org/27/items/omnibus25/05KurhtPersia.pdf")</f>
        <v>https://archive.org/27/items/omnibus25/05KurhtPersia.pdf</v>
      </c>
    </row>
    <row r="237" spans="1:7" x14ac:dyDescent="0.2">
      <c r="A237" s="1">
        <v>25</v>
      </c>
      <c r="B237" s="1">
        <v>1993</v>
      </c>
      <c r="C237" s="1" t="s">
        <v>159</v>
      </c>
      <c r="D237" s="1" t="s">
        <v>577</v>
      </c>
      <c r="E237" s="1" t="s">
        <v>58</v>
      </c>
      <c r="F237" s="1" t="s">
        <v>578</v>
      </c>
      <c r="G237" s="2" t="str">
        <f>HYPERLINK("https://archive.org/27/items/omnibus25/06TaplinScene.pdf","https://archive.org/27/items/omnibus25/06TaplinScene.pdf")</f>
        <v>https://archive.org/27/items/omnibus25/06TaplinScene.pdf</v>
      </c>
    </row>
    <row r="238" spans="1:7" x14ac:dyDescent="0.2">
      <c r="A238" s="1">
        <v>25</v>
      </c>
      <c r="B238" s="1">
        <v>1993</v>
      </c>
      <c r="C238" s="1" t="s">
        <v>579</v>
      </c>
      <c r="D238" s="1" t="s">
        <v>580</v>
      </c>
      <c r="E238" s="1" t="s">
        <v>581</v>
      </c>
      <c r="F238" s="1" t="s">
        <v>582</v>
      </c>
      <c r="G238" s="2" t="str">
        <f>HYPERLINK("https://archive.org/27/items/omnibus25/07ArafatZeuses.pdf","https://archive.org/27/items/omnibus25/07ArafatZeuses.pdf")</f>
        <v>https://archive.org/27/items/omnibus25/07ArafatZeuses.pdf</v>
      </c>
    </row>
    <row r="239" spans="1:7" x14ac:dyDescent="0.2">
      <c r="A239" s="1">
        <v>25</v>
      </c>
      <c r="B239" s="1">
        <v>1993</v>
      </c>
      <c r="C239" s="1" t="s">
        <v>25</v>
      </c>
      <c r="D239" s="1" t="s">
        <v>25</v>
      </c>
      <c r="E239" s="1" t="s">
        <v>26</v>
      </c>
      <c r="F239" s="1" t="s">
        <v>27</v>
      </c>
      <c r="G239" s="2" t="str">
        <f>HYPERLINK("https://archive.org/27/items/omnibus25/08Thersites.pdf","https://archive.org/27/items/omnibus25/08Thersites.pdf")</f>
        <v>https://archive.org/27/items/omnibus25/08Thersites.pdf</v>
      </c>
    </row>
    <row r="240" spans="1:7" x14ac:dyDescent="0.2">
      <c r="A240" s="1">
        <v>25</v>
      </c>
      <c r="B240" s="1">
        <v>1993</v>
      </c>
      <c r="C240" s="1" t="s">
        <v>583</v>
      </c>
      <c r="D240" s="1" t="s">
        <v>584</v>
      </c>
      <c r="E240" s="1" t="s">
        <v>344</v>
      </c>
      <c r="F240" s="1" t="s">
        <v>34</v>
      </c>
      <c r="G240" s="2" t="str">
        <f>HYPERLINK("https://archive.org/27/items/omnibus25/09GreenAusonius.pdf","https://archive.org/27/items/omnibus25/09GreenAusonius.pdf")</f>
        <v>https://archive.org/27/items/omnibus25/09GreenAusonius.pdf</v>
      </c>
    </row>
    <row r="241" spans="1:7" x14ac:dyDescent="0.2">
      <c r="A241" s="1">
        <v>25</v>
      </c>
      <c r="B241" s="1">
        <v>1993</v>
      </c>
      <c r="C241" s="1" t="s">
        <v>585</v>
      </c>
      <c r="D241" s="1" t="s">
        <v>586</v>
      </c>
      <c r="E241" s="1" t="s">
        <v>58</v>
      </c>
      <c r="F241" s="1" t="s">
        <v>587</v>
      </c>
      <c r="G241" s="2" t="str">
        <f>HYPERLINK("https://archive.org/27/items/omnibus25/10Sophocles.pdf","https://archive.org/27/items/omnibus25/10Sophocles.pdf")</f>
        <v>https://archive.org/27/items/omnibus25/10Sophocles.pdf</v>
      </c>
    </row>
    <row r="242" spans="1:7" x14ac:dyDescent="0.2">
      <c r="A242" s="1">
        <v>25</v>
      </c>
      <c r="B242" s="1">
        <v>1993</v>
      </c>
      <c r="C242" s="1" t="s">
        <v>346</v>
      </c>
      <c r="D242" s="1" t="s">
        <v>588</v>
      </c>
      <c r="E242" s="1" t="s">
        <v>221</v>
      </c>
      <c r="F242" s="1" t="s">
        <v>589</v>
      </c>
      <c r="G242" s="2" t="str">
        <f>HYPERLINK("https://archive.org/27/items/omnibus25/11MayorWeasels.pdf","https://archive.org/27/items/omnibus25/11MayorWeasels.pdf")</f>
        <v>https://archive.org/27/items/omnibus25/11MayorWeasels.pdf</v>
      </c>
    </row>
    <row r="243" spans="1:7" x14ac:dyDescent="0.2">
      <c r="A243" s="1">
        <v>25</v>
      </c>
      <c r="B243" s="1">
        <v>1993</v>
      </c>
      <c r="C243" s="1" t="s">
        <v>590</v>
      </c>
      <c r="D243" s="1" t="s">
        <v>591</v>
      </c>
      <c r="E243" s="1" t="s">
        <v>26</v>
      </c>
      <c r="F243" s="1" t="s">
        <v>27</v>
      </c>
      <c r="G243" s="2" t="str">
        <f>HYPERLINK("https://archive.org/27/items/omnibus25/12ThebanHeart.pdf","https://archive.org/27/items/omnibus25/12ThebanHeart.pdf")</f>
        <v>https://archive.org/27/items/omnibus25/12ThebanHeart.pdf</v>
      </c>
    </row>
    <row r="244" spans="1:7" x14ac:dyDescent="0.2">
      <c r="A244" s="1">
        <v>26</v>
      </c>
      <c r="B244" s="1">
        <v>1993</v>
      </c>
      <c r="C244" s="1" t="s">
        <v>592</v>
      </c>
      <c r="D244" s="1" t="s">
        <v>593</v>
      </c>
      <c r="E244" s="1" t="s">
        <v>89</v>
      </c>
      <c r="F244" s="1" t="s">
        <v>594</v>
      </c>
      <c r="G244" s="2" t="str">
        <f>HYPERLINK("https://archive.org/12/items/omnibus26/01DoranOdyssey.pdf","https://archive.org/12/items/omnibus26/01DoranOdyssey.pdf")</f>
        <v>https://archive.org/12/items/omnibus26/01DoranOdyssey.pdf</v>
      </c>
    </row>
    <row r="245" spans="1:7" x14ac:dyDescent="0.2">
      <c r="A245" s="1">
        <v>26</v>
      </c>
      <c r="B245" s="1">
        <v>1993</v>
      </c>
      <c r="C245" s="1" t="s">
        <v>100</v>
      </c>
      <c r="D245" s="1" t="s">
        <v>595</v>
      </c>
      <c r="E245" s="1" t="s">
        <v>238</v>
      </c>
      <c r="F245" s="1" t="s">
        <v>596</v>
      </c>
      <c r="G245" s="2" t="str">
        <f>HYPERLINK("https://archive.org/12/items/omnibus26/02PriceCalendar.pdf","https://archive.org/12/items/omnibus26/02PriceCalendar.pdf")</f>
        <v>https://archive.org/12/items/omnibus26/02PriceCalendar.pdf</v>
      </c>
    </row>
    <row r="246" spans="1:7" x14ac:dyDescent="0.2">
      <c r="A246" s="1">
        <v>26</v>
      </c>
      <c r="B246" s="1">
        <v>1993</v>
      </c>
      <c r="C246" s="1" t="s">
        <v>597</v>
      </c>
      <c r="D246" s="1" t="s">
        <v>598</v>
      </c>
      <c r="E246" s="1" t="s">
        <v>599</v>
      </c>
      <c r="F246" s="1" t="s">
        <v>600</v>
      </c>
      <c r="G246" s="2" t="str">
        <f>HYPERLINK("https://archive.org/12/items/omnibus26/03OsbornePlato.pdf","https://archive.org/12/items/omnibus26/03OsbornePlato.pdf")</f>
        <v>https://archive.org/12/items/omnibus26/03OsbornePlato.pdf</v>
      </c>
    </row>
    <row r="247" spans="1:7" x14ac:dyDescent="0.2">
      <c r="A247" s="1">
        <v>26</v>
      </c>
      <c r="B247" s="1">
        <v>1993</v>
      </c>
      <c r="C247" s="1" t="s">
        <v>590</v>
      </c>
      <c r="D247" s="1" t="s">
        <v>601</v>
      </c>
      <c r="E247" s="1" t="s">
        <v>51</v>
      </c>
      <c r="F247" s="1" t="s">
        <v>602</v>
      </c>
      <c r="G247" s="2" t="str">
        <f>HYPERLINK("https://archive.org/12/items/omnibus26/04NisbetCatullus.pdf","https://archive.org/12/items/omnibus26/04NisbetCatullus.pdf")</f>
        <v>https://archive.org/12/items/omnibus26/04NisbetCatullus.pdf</v>
      </c>
    </row>
    <row r="248" spans="1:7" x14ac:dyDescent="0.2">
      <c r="A248" s="1">
        <v>26</v>
      </c>
      <c r="B248" s="1">
        <v>1993</v>
      </c>
      <c r="C248" s="1" t="s">
        <v>603</v>
      </c>
      <c r="D248" s="1" t="s">
        <v>604</v>
      </c>
      <c r="E248" s="1" t="s">
        <v>58</v>
      </c>
      <c r="F248" s="1" t="s">
        <v>605</v>
      </c>
      <c r="G248" s="2" t="str">
        <f>HYPERLINK("https://archive.org/12/items/omnibus26/05PeartOrestes.pdf","https://archive.org/12/items/omnibus26/05PeartOrestes.pdf")</f>
        <v>https://archive.org/12/items/omnibus26/05PeartOrestes.pdf</v>
      </c>
    </row>
    <row r="249" spans="1:7" x14ac:dyDescent="0.2">
      <c r="A249" s="1">
        <v>26</v>
      </c>
      <c r="B249" s="1">
        <v>1993</v>
      </c>
      <c r="C249" s="1" t="s">
        <v>606</v>
      </c>
      <c r="D249" s="1" t="s">
        <v>607</v>
      </c>
      <c r="E249" s="1" t="s">
        <v>13</v>
      </c>
      <c r="F249" s="1" t="s">
        <v>608</v>
      </c>
      <c r="G249" s="2" t="str">
        <f>HYPERLINK("https://archive.org/12/items/omnibus26/06ParkinsNovels.pdf","https://archive.org/12/items/omnibus26/06ParkinsNovels.pdf")</f>
        <v>https://archive.org/12/items/omnibus26/06ParkinsNovels.pdf</v>
      </c>
    </row>
    <row r="250" spans="1:7" x14ac:dyDescent="0.2">
      <c r="A250" s="1">
        <v>26</v>
      </c>
      <c r="B250" s="1">
        <v>1993</v>
      </c>
      <c r="C250" s="1" t="s">
        <v>609</v>
      </c>
      <c r="D250" s="1" t="s">
        <v>610</v>
      </c>
      <c r="E250" s="1" t="s">
        <v>131</v>
      </c>
      <c r="F250" s="1" t="s">
        <v>254</v>
      </c>
      <c r="G250" s="2" t="str">
        <f>HYPERLINK("https://archive.org/12/items/omnibus26/07SmithCoinage.pdf","https://archive.org/12/items/omnibus26/07SmithCoinage.pdf")</f>
        <v>https://archive.org/12/items/omnibus26/07SmithCoinage.pdf</v>
      </c>
    </row>
    <row r="251" spans="1:7" x14ac:dyDescent="0.2">
      <c r="A251" s="1">
        <v>26</v>
      </c>
      <c r="B251" s="1">
        <v>1993</v>
      </c>
      <c r="C251" s="1" t="s">
        <v>611</v>
      </c>
      <c r="D251" s="1" t="s">
        <v>612</v>
      </c>
      <c r="E251" s="1" t="s">
        <v>391</v>
      </c>
      <c r="F251" s="1"/>
      <c r="G251" s="2" t="str">
        <f>HYPERLINK("https://archive.org/12/items/omnibus26/08SharplesPhilosopherTiger.pdf","https://archive.org/12/items/omnibus26/08SharplesPhilosopherTiger.pdf")</f>
        <v>https://archive.org/12/items/omnibus26/08SharplesPhilosopherTiger.pdf</v>
      </c>
    </row>
    <row r="252" spans="1:7" x14ac:dyDescent="0.2">
      <c r="A252" s="1">
        <v>26</v>
      </c>
      <c r="B252" s="1">
        <v>1993</v>
      </c>
      <c r="C252" s="1" t="s">
        <v>613</v>
      </c>
      <c r="D252" s="1" t="s">
        <v>614</v>
      </c>
      <c r="E252" s="1" t="s">
        <v>344</v>
      </c>
      <c r="F252" s="1" t="s">
        <v>48</v>
      </c>
      <c r="G252" s="2" t="str">
        <f>HYPERLINK("https://archive.org/12/items/omnibus26/09NevillePliny.pdf","https://archive.org/12/items/omnibus26/09NevillePliny.pdf")</f>
        <v>https://archive.org/12/items/omnibus26/09NevillePliny.pdf</v>
      </c>
    </row>
    <row r="253" spans="1:7" x14ac:dyDescent="0.2">
      <c r="A253" s="1">
        <v>26</v>
      </c>
      <c r="B253" s="1">
        <v>1993</v>
      </c>
      <c r="C253" s="1" t="s">
        <v>494</v>
      </c>
      <c r="D253" s="1" t="s">
        <v>615</v>
      </c>
      <c r="E253" s="1" t="s">
        <v>58</v>
      </c>
      <c r="F253" s="1" t="s">
        <v>188</v>
      </c>
      <c r="G253" s="2" t="str">
        <f>HYPERLINK("https://archive.org/12/items/omnibus26/10LanchEuripides.pdf","https://archive.org/12/items/omnibus26/10LanchEuripides.pdf")</f>
        <v>https://archive.org/12/items/omnibus26/10LanchEuripides.pdf</v>
      </c>
    </row>
    <row r="254" spans="1:7" x14ac:dyDescent="0.2">
      <c r="A254" s="1">
        <v>26</v>
      </c>
      <c r="B254" s="1">
        <v>1993</v>
      </c>
      <c r="C254" s="1" t="s">
        <v>616</v>
      </c>
      <c r="D254" s="1" t="s">
        <v>617</v>
      </c>
      <c r="E254" s="1" t="s">
        <v>131</v>
      </c>
      <c r="F254" s="1" t="s">
        <v>320</v>
      </c>
      <c r="G254" s="2" t="str">
        <f>HYPERLINK("https://archive.org/12/items/omnibus26/11RobertsonVase.pdf","https://archive.org/12/items/omnibus26/11RobertsonVase.pdf")</f>
        <v>https://archive.org/12/items/omnibus26/11RobertsonVase.pdf</v>
      </c>
    </row>
    <row r="255" spans="1:7" x14ac:dyDescent="0.2">
      <c r="A255" s="1">
        <v>26</v>
      </c>
      <c r="B255" s="1">
        <v>1993</v>
      </c>
      <c r="C255" s="1" t="s">
        <v>269</v>
      </c>
      <c r="D255" s="1" t="s">
        <v>618</v>
      </c>
      <c r="E255" s="1" t="s">
        <v>58</v>
      </c>
      <c r="F255" s="1" t="s">
        <v>589</v>
      </c>
      <c r="G255" s="2" t="str">
        <f>HYPERLINK("https://archive.org/12/items/omnibus26/12ScuphamHorses.pdf","https://archive.org/12/items/omnibus26/12ScuphamHorses.pdf")</f>
        <v>https://archive.org/12/items/omnibus26/12ScuphamHorses.pdf</v>
      </c>
    </row>
    <row r="256" spans="1:7" x14ac:dyDescent="0.2">
      <c r="A256" s="1">
        <v>27</v>
      </c>
      <c r="B256" s="1">
        <v>1994</v>
      </c>
      <c r="C256" s="1" t="s">
        <v>619</v>
      </c>
      <c r="D256" s="1" t="s">
        <v>620</v>
      </c>
      <c r="E256" s="1" t="s">
        <v>58</v>
      </c>
      <c r="F256" s="1" t="s">
        <v>448</v>
      </c>
      <c r="G256" s="2" t="str">
        <f>HYPERLINK("https://archive.org/5/items/omnibus27/01MarwoodNestorAdvises.pdf","https://archive.org/5/items/omnibus27/01MarwoodNestorAdvises.pdf")</f>
        <v>https://archive.org/5/items/omnibus27/01MarwoodNestorAdvises.pdf</v>
      </c>
    </row>
    <row r="257" spans="1:7" x14ac:dyDescent="0.2">
      <c r="A257" s="1">
        <v>27</v>
      </c>
      <c r="B257" s="1">
        <v>1994</v>
      </c>
      <c r="C257" s="1" t="s">
        <v>264</v>
      </c>
      <c r="D257" s="1" t="s">
        <v>621</v>
      </c>
      <c r="E257" s="1" t="s">
        <v>238</v>
      </c>
      <c r="F257" s="1" t="s">
        <v>622</v>
      </c>
      <c r="G257" s="2" t="str">
        <f>HYPERLINK("https://archive.org/5/items/omnibus27/02MurphySertorius.pdf","https://archive.org/5/items/omnibus27/02MurphySertorius.pdf")</f>
        <v>https://archive.org/5/items/omnibus27/02MurphySertorius.pdf</v>
      </c>
    </row>
    <row r="258" spans="1:7" x14ac:dyDescent="0.2">
      <c r="A258" s="1">
        <v>27</v>
      </c>
      <c r="B258" s="1">
        <v>1994</v>
      </c>
      <c r="C258" s="1" t="s">
        <v>623</v>
      </c>
      <c r="D258" s="1" t="s">
        <v>624</v>
      </c>
      <c r="E258" s="1" t="s">
        <v>17</v>
      </c>
      <c r="F258" s="1" t="s">
        <v>625</v>
      </c>
      <c r="G258" s="2" t="str">
        <f>HYPERLINK("https://archive.org/5/items/omnibus27/03HeapLipari.pdf","https://archive.org/5/items/omnibus27/03HeapLipari.pdf")</f>
        <v>https://archive.org/5/items/omnibus27/03HeapLipari.pdf</v>
      </c>
    </row>
    <row r="259" spans="1:7" x14ac:dyDescent="0.2">
      <c r="A259" s="1">
        <v>27</v>
      </c>
      <c r="B259" s="1">
        <v>1994</v>
      </c>
      <c r="C259" s="1" t="s">
        <v>403</v>
      </c>
      <c r="D259" s="1" t="s">
        <v>626</v>
      </c>
      <c r="E259" s="1" t="s">
        <v>627</v>
      </c>
      <c r="F259" s="1" t="s">
        <v>628</v>
      </c>
      <c r="G259" s="2" t="str">
        <f>HYPERLINK("https://archive.org/5/items/omnibus27/04MorrisMaths.pdf","https://archive.org/5/items/omnibus27/04MorrisMaths.pdf")</f>
        <v>https://archive.org/5/items/omnibus27/04MorrisMaths.pdf</v>
      </c>
    </row>
    <row r="260" spans="1:7" x14ac:dyDescent="0.2">
      <c r="A260" s="1">
        <v>27</v>
      </c>
      <c r="B260" s="1">
        <v>1994</v>
      </c>
      <c r="C260" s="1" t="s">
        <v>629</v>
      </c>
      <c r="D260" s="1" t="s">
        <v>630</v>
      </c>
      <c r="E260" s="1" t="s">
        <v>89</v>
      </c>
      <c r="F260" s="1" t="s">
        <v>115</v>
      </c>
      <c r="G260" s="2" t="str">
        <f>HYPERLINK("https://archive.org/5/items/omnibus27/05GriffithsOresteia.pdf","https://archive.org/5/items/omnibus27/05GriffithsOresteia.pdf")</f>
        <v>https://archive.org/5/items/omnibus27/05GriffithsOresteia.pdf</v>
      </c>
    </row>
    <row r="261" spans="1:7" x14ac:dyDescent="0.2">
      <c r="A261" s="1">
        <v>27</v>
      </c>
      <c r="B261" s="1">
        <v>1994</v>
      </c>
      <c r="C261" s="1" t="s">
        <v>56</v>
      </c>
      <c r="D261" s="1" t="s">
        <v>631</v>
      </c>
      <c r="E261" s="1" t="s">
        <v>459</v>
      </c>
      <c r="F261" s="1" t="s">
        <v>632</v>
      </c>
      <c r="G261" s="2" t="str">
        <f>HYPERLINK("https://archive.org/5/items/omnibus27/06SeafordNextWorld.pdf","https://archive.org/5/items/omnibus27/06SeafordNextWorld.pdf")</f>
        <v>https://archive.org/5/items/omnibus27/06SeafordNextWorld.pdf</v>
      </c>
    </row>
    <row r="262" spans="1:7" x14ac:dyDescent="0.2">
      <c r="A262" s="1">
        <v>27</v>
      </c>
      <c r="B262" s="1">
        <v>1994</v>
      </c>
      <c r="C262" s="1" t="s">
        <v>249</v>
      </c>
      <c r="D262" s="1" t="s">
        <v>633</v>
      </c>
      <c r="E262" s="1" t="s">
        <v>51</v>
      </c>
      <c r="F262" s="1" t="s">
        <v>395</v>
      </c>
      <c r="G262" s="2" t="str">
        <f>HYPERLINK("https://archive.org/5/items/omnibus27/07HarrisonAeneas.pdf","https://archive.org/5/items/omnibus27/07HarrisonAeneas.pdf")</f>
        <v>https://archive.org/5/items/omnibus27/07HarrisonAeneas.pdf</v>
      </c>
    </row>
    <row r="263" spans="1:7" x14ac:dyDescent="0.2">
      <c r="A263" s="1">
        <v>27</v>
      </c>
      <c r="B263" s="1">
        <v>1994</v>
      </c>
      <c r="C263" s="1" t="s">
        <v>634</v>
      </c>
      <c r="D263" s="1" t="s">
        <v>635</v>
      </c>
      <c r="E263" s="1" t="s">
        <v>58</v>
      </c>
      <c r="F263" s="1" t="s">
        <v>636</v>
      </c>
      <c r="G263" s="2" t="str">
        <f>HYPERLINK("https://archive.org/5/items/omnibus27/08HallSophocles.pdf","https://archive.org/5/items/omnibus27/08HallSophocles.pdf")</f>
        <v>https://archive.org/5/items/omnibus27/08HallSophocles.pdf</v>
      </c>
    </row>
    <row r="264" spans="1:7" x14ac:dyDescent="0.2">
      <c r="A264" s="1">
        <v>27</v>
      </c>
      <c r="B264" s="1">
        <v>1994</v>
      </c>
      <c r="C264" s="1" t="s">
        <v>637</v>
      </c>
      <c r="D264" s="1" t="s">
        <v>638</v>
      </c>
      <c r="E264" s="1" t="s">
        <v>177</v>
      </c>
      <c r="F264" s="1" t="s">
        <v>639</v>
      </c>
      <c r="G264" s="2" t="str">
        <f>HYPERLINK("https://archive.org/5/items/omnibus27/09OwensGovernment.pdf","https://archive.org/5/items/omnibus27/09OwensGovernment.pdf")</f>
        <v>https://archive.org/5/items/omnibus27/09OwensGovernment.pdf</v>
      </c>
    </row>
    <row r="265" spans="1:7" x14ac:dyDescent="0.2">
      <c r="A265" s="1">
        <v>27</v>
      </c>
      <c r="B265" s="1">
        <v>1994</v>
      </c>
      <c r="C265" s="1" t="s">
        <v>640</v>
      </c>
      <c r="D265" s="1" t="s">
        <v>641</v>
      </c>
      <c r="E265" s="1" t="s">
        <v>17</v>
      </c>
      <c r="F265" s="1" t="s">
        <v>642</v>
      </c>
      <c r="G265" s="2" t="str">
        <f>HYPERLINK("https://archive.org/5/items/omnibus27/10RyderAthenian.pdf","https://archive.org/5/items/omnibus27/10RyderAthenian.pdf")</f>
        <v>https://archive.org/5/items/omnibus27/10RyderAthenian.pdf</v>
      </c>
    </row>
    <row r="266" spans="1:7" x14ac:dyDescent="0.2">
      <c r="A266" s="1">
        <v>27</v>
      </c>
      <c r="B266" s="1">
        <v>1994</v>
      </c>
      <c r="C266" s="1" t="s">
        <v>440</v>
      </c>
      <c r="D266" s="1" t="s">
        <v>643</v>
      </c>
      <c r="E266" s="1" t="s">
        <v>13</v>
      </c>
      <c r="F266" s="1"/>
      <c r="G266" s="2" t="str">
        <f>HYPERLINK("https://archive.org/5/items/omnibus27/11WestCassandra.pdf","https://archive.org/5/items/omnibus27/11WestCassandra.pdf")</f>
        <v>https://archive.org/5/items/omnibus27/11WestCassandra.pdf</v>
      </c>
    </row>
    <row r="267" spans="1:7" x14ac:dyDescent="0.2">
      <c r="A267" s="1">
        <v>28</v>
      </c>
      <c r="B267" s="1">
        <v>1994</v>
      </c>
      <c r="C267" s="1" t="s">
        <v>106</v>
      </c>
      <c r="D267" s="1" t="s">
        <v>644</v>
      </c>
      <c r="E267" s="1" t="s">
        <v>221</v>
      </c>
      <c r="F267" s="1" t="s">
        <v>645</v>
      </c>
      <c r="G267" s="2" t="str">
        <f>HYPERLINK("https://archive.org/32/items/omnibus28/01WilsonTragedy.pdf","https://archive.org/32/items/omnibus28/01WilsonTragedy.pdf")</f>
        <v>https://archive.org/32/items/omnibus28/01WilsonTragedy.pdf</v>
      </c>
    </row>
    <row r="268" spans="1:7" x14ac:dyDescent="0.2">
      <c r="A268" s="1">
        <v>28</v>
      </c>
      <c r="B268" s="1">
        <v>1994</v>
      </c>
      <c r="C268" s="1" t="s">
        <v>236</v>
      </c>
      <c r="D268" s="1" t="s">
        <v>646</v>
      </c>
      <c r="E268" s="1" t="s">
        <v>238</v>
      </c>
      <c r="F268" s="1" t="s">
        <v>647</v>
      </c>
      <c r="G268" s="2" t="str">
        <f>HYPERLINK("https://archive.org/32/items/omnibus28/02TomlinWax.pdf","https://archive.org/32/items/omnibus28/02TomlinWax.pdf")</f>
        <v>https://archive.org/32/items/omnibus28/02TomlinWax.pdf</v>
      </c>
    </row>
    <row r="269" spans="1:7" x14ac:dyDescent="0.2">
      <c r="A269" s="1">
        <v>28</v>
      </c>
      <c r="B269" s="1">
        <v>1994</v>
      </c>
      <c r="C269" s="1" t="s">
        <v>479</v>
      </c>
      <c r="D269" s="1" t="s">
        <v>648</v>
      </c>
      <c r="E269" s="1" t="s">
        <v>13</v>
      </c>
      <c r="F269" s="1" t="s">
        <v>649</v>
      </c>
      <c r="G269" s="2" t="str">
        <f>HYPERLINK("https://archive.org/32/items/omnibus28/03WykePompei.pdf","https://archive.org/32/items/omnibus28/03WykePompei.pdf")</f>
        <v>https://archive.org/32/items/omnibus28/03WykePompei.pdf</v>
      </c>
    </row>
    <row r="270" spans="1:7" x14ac:dyDescent="0.2">
      <c r="A270" s="1">
        <v>28</v>
      </c>
      <c r="B270" s="1">
        <v>1994</v>
      </c>
      <c r="C270" s="1" t="s">
        <v>558</v>
      </c>
      <c r="D270" s="1" t="s">
        <v>650</v>
      </c>
      <c r="E270" s="1" t="s">
        <v>13</v>
      </c>
      <c r="F270" s="1"/>
      <c r="G270" s="2" t="str">
        <f>HYPERLINK("https://archive.org/32/items/omnibus28/04BurnyeatUrbs.pdf","https://archive.org/32/items/omnibus28/04BurnyeatUrbs.pdf")</f>
        <v>https://archive.org/32/items/omnibus28/04BurnyeatUrbs.pdf</v>
      </c>
    </row>
    <row r="271" spans="1:7" x14ac:dyDescent="0.2">
      <c r="A271" s="1">
        <v>28</v>
      </c>
      <c r="B271" s="1">
        <v>1994</v>
      </c>
      <c r="C271" s="1" t="s">
        <v>651</v>
      </c>
      <c r="D271" s="1" t="s">
        <v>652</v>
      </c>
      <c r="E271" s="1" t="s">
        <v>13</v>
      </c>
      <c r="F271" s="1"/>
      <c r="G271" s="2" t="str">
        <f>HYPERLINK("https://archive.org/32/items/omnibus28/05StowMedea.pdf","https://archive.org/32/items/omnibus28/05StowMedea.pdf")</f>
        <v>https://archive.org/32/items/omnibus28/05StowMedea.pdf</v>
      </c>
    </row>
    <row r="272" spans="1:7" x14ac:dyDescent="0.2">
      <c r="A272" s="1">
        <v>28</v>
      </c>
      <c r="B272" s="1">
        <v>1994</v>
      </c>
      <c r="C272" s="1" t="s">
        <v>653</v>
      </c>
      <c r="D272" s="1" t="s">
        <v>654</v>
      </c>
      <c r="E272" s="1" t="s">
        <v>62</v>
      </c>
      <c r="F272" s="1" t="s">
        <v>655</v>
      </c>
      <c r="G272" s="2" t="str">
        <f>HYPERLINK("https://archive.org/32/items/omnibus28/06WilkinsUnacceptable.pdf","https://archive.org/32/items/omnibus28/06WilkinsUnacceptable.pdf")</f>
        <v>https://archive.org/32/items/omnibus28/06WilkinsUnacceptable.pdf</v>
      </c>
    </row>
    <row r="273" spans="1:7" x14ac:dyDescent="0.2">
      <c r="A273" s="1">
        <v>28</v>
      </c>
      <c r="B273" s="1">
        <v>1994</v>
      </c>
      <c r="C273" s="1" t="s">
        <v>585</v>
      </c>
      <c r="D273" s="1" t="s">
        <v>656</v>
      </c>
      <c r="E273" s="1" t="s">
        <v>93</v>
      </c>
      <c r="F273" s="1" t="s">
        <v>657</v>
      </c>
      <c r="G273" s="2" t="str">
        <f>HYPERLINK("https://archive.org/32/items/omnibus28/07Archaeology.pdf","https://archive.org/32/items/omnibus28/07Archaeology.pdf")</f>
        <v>https://archive.org/32/items/omnibus28/07Archaeology.pdf</v>
      </c>
    </row>
    <row r="274" spans="1:7" x14ac:dyDescent="0.2">
      <c r="A274" s="1">
        <v>28</v>
      </c>
      <c r="B274" s="1">
        <v>1994</v>
      </c>
      <c r="C274" s="1" t="s">
        <v>658</v>
      </c>
      <c r="D274" s="1" t="s">
        <v>659</v>
      </c>
      <c r="E274" s="1" t="s">
        <v>17</v>
      </c>
      <c r="F274" s="1" t="s">
        <v>642</v>
      </c>
      <c r="G274" s="2" t="str">
        <f>HYPERLINK("https://archive.org/32/items/omnibus28/08GribbleAlcibiades.pdf","https://archive.org/32/items/omnibus28/08GribbleAlcibiades.pdf")</f>
        <v>https://archive.org/32/items/omnibus28/08GribbleAlcibiades.pdf</v>
      </c>
    </row>
    <row r="275" spans="1:7" x14ac:dyDescent="0.2">
      <c r="A275" s="1">
        <v>28</v>
      </c>
      <c r="B275" s="1">
        <v>1994</v>
      </c>
      <c r="C275" s="1" t="s">
        <v>660</v>
      </c>
      <c r="D275" s="1" t="s">
        <v>661</v>
      </c>
      <c r="E275" s="1" t="s">
        <v>62</v>
      </c>
      <c r="F275" s="1" t="s">
        <v>662</v>
      </c>
      <c r="G275" s="2" t="str">
        <f>HYPERLINK("https://archive.org/32/items/omnibus28/09FearsGuitars.pdf","https://archive.org/32/items/omnibus28/09FearsGuitars.pdf")</f>
        <v>https://archive.org/32/items/omnibus28/09FearsGuitars.pdf</v>
      </c>
    </row>
    <row r="276" spans="1:7" x14ac:dyDescent="0.2">
      <c r="A276" s="1">
        <v>28</v>
      </c>
      <c r="B276" s="1">
        <v>1994</v>
      </c>
      <c r="C276" s="1" t="s">
        <v>520</v>
      </c>
      <c r="D276" s="1" t="s">
        <v>663</v>
      </c>
      <c r="E276" s="1" t="s">
        <v>30</v>
      </c>
      <c r="F276" s="1"/>
      <c r="G276" s="2" t="str">
        <f>HYPERLINK("https://archive.org/32/items/omnibus28/10MercerRemains.pdf","https://archive.org/32/items/omnibus28/10MercerRemains.pdf")</f>
        <v>https://archive.org/32/items/omnibus28/10MercerRemains.pdf</v>
      </c>
    </row>
    <row r="277" spans="1:7" x14ac:dyDescent="0.2">
      <c r="A277" s="1">
        <v>28</v>
      </c>
      <c r="B277" s="1">
        <v>1994</v>
      </c>
      <c r="C277" s="1" t="s">
        <v>664</v>
      </c>
      <c r="D277" s="1" t="s">
        <v>665</v>
      </c>
      <c r="E277" s="1" t="s">
        <v>238</v>
      </c>
      <c r="F277" s="1" t="s">
        <v>666</v>
      </c>
      <c r="G277" s="2" t="str">
        <f>HYPERLINK("https://archive.org/32/items/omnibus28/11LearySaturnCity.pdf","https://archive.org/32/items/omnibus28/11LearySaturnCity.pdf")</f>
        <v>https://archive.org/32/items/omnibus28/11LearySaturnCity.pdf</v>
      </c>
    </row>
    <row r="278" spans="1:7" x14ac:dyDescent="0.2">
      <c r="A278" s="1">
        <v>28</v>
      </c>
      <c r="B278" s="1">
        <v>1994</v>
      </c>
      <c r="C278" s="1" t="s">
        <v>435</v>
      </c>
      <c r="D278" s="1" t="s">
        <v>667</v>
      </c>
      <c r="E278" s="1" t="s">
        <v>26</v>
      </c>
      <c r="F278" s="1" t="s">
        <v>668</v>
      </c>
      <c r="G278" s="2" t="str">
        <f>HYPERLINK("https://archive.org/32/items/omnibus28/12SidwellJoke.pdf","https://archive.org/32/items/omnibus28/12SidwellJoke.pdf")</f>
        <v>https://archive.org/32/items/omnibus28/12SidwellJoke.pdf</v>
      </c>
    </row>
    <row r="279" spans="1:7" x14ac:dyDescent="0.2">
      <c r="A279" s="1">
        <v>29</v>
      </c>
      <c r="B279" s="1">
        <v>1995</v>
      </c>
      <c r="C279" s="1" t="s">
        <v>669</v>
      </c>
      <c r="D279" s="1" t="s">
        <v>670</v>
      </c>
      <c r="E279" s="1" t="s">
        <v>671</v>
      </c>
      <c r="F279" s="1" t="s">
        <v>500</v>
      </c>
      <c r="G279" s="2" t="str">
        <f>HYPERLINK("https://archive.org/19/items/omnibus29/01DickinsonHomer.pdf","https://archive.org/19/items/omnibus29/01DickinsonHomer.pdf")</f>
        <v>https://archive.org/19/items/omnibus29/01DickinsonHomer.pdf</v>
      </c>
    </row>
    <row r="280" spans="1:7" x14ac:dyDescent="0.2">
      <c r="A280" s="1">
        <v>29</v>
      </c>
      <c r="B280" s="1">
        <v>1995</v>
      </c>
      <c r="C280" s="1" t="s">
        <v>672</v>
      </c>
      <c r="D280" s="1" t="s">
        <v>673</v>
      </c>
      <c r="E280" s="1" t="s">
        <v>51</v>
      </c>
      <c r="F280" s="1" t="s">
        <v>674</v>
      </c>
      <c r="G280" s="2" t="str">
        <f>HYPERLINK("https://archive.org/19/items/omnibus29/02GaleGeorgics.pdf","https://archive.org/19/items/omnibus29/02GaleGeorgics.pdf")</f>
        <v>https://archive.org/19/items/omnibus29/02GaleGeorgics.pdf</v>
      </c>
    </row>
    <row r="281" spans="1:7" x14ac:dyDescent="0.2">
      <c r="A281" s="1">
        <v>29</v>
      </c>
      <c r="B281" s="1">
        <v>1995</v>
      </c>
      <c r="C281" s="1" t="s">
        <v>675</v>
      </c>
      <c r="D281" s="1" t="s">
        <v>676</v>
      </c>
      <c r="E281" s="1" t="s">
        <v>89</v>
      </c>
      <c r="F281" s="1" t="s">
        <v>115</v>
      </c>
      <c r="G281" s="2" t="str">
        <f>HYPERLINK("https://archive.org/19/items/omnibus29/03BenaimDionysus.pdf","https://archive.org/19/items/omnibus29/03BenaimDionysus.pdf")</f>
        <v>https://archive.org/19/items/omnibus29/03BenaimDionysus.pdf</v>
      </c>
    </row>
    <row r="282" spans="1:7" x14ac:dyDescent="0.2">
      <c r="A282" s="1">
        <v>29</v>
      </c>
      <c r="B282" s="1">
        <v>1995</v>
      </c>
      <c r="C282" s="1" t="s">
        <v>46</v>
      </c>
      <c r="D282" s="1" t="s">
        <v>677</v>
      </c>
      <c r="E282" s="1" t="s">
        <v>17</v>
      </c>
      <c r="F282" s="1" t="s">
        <v>678</v>
      </c>
      <c r="G282" s="2" t="str">
        <f>HYPERLINK("https://archive.org/19/items/omnibus29/04CartledgePigs.pdf","https://archive.org/19/items/omnibus29/04CartledgePigs.pdf")</f>
        <v>https://archive.org/19/items/omnibus29/04CartledgePigs.pdf</v>
      </c>
    </row>
    <row r="283" spans="1:7" x14ac:dyDescent="0.2">
      <c r="A283" s="1">
        <v>29</v>
      </c>
      <c r="B283" s="1">
        <v>1995</v>
      </c>
      <c r="C283" s="1" t="s">
        <v>679</v>
      </c>
      <c r="D283" s="1" t="s">
        <v>680</v>
      </c>
      <c r="E283" s="1" t="s">
        <v>238</v>
      </c>
      <c r="F283" s="1"/>
      <c r="G283" s="2" t="str">
        <f>HYPERLINK("https://archive.org/19/items/omnibus29/05Woolfconquering.pdf","https://archive.org/19/items/omnibus29/05Woolfconquering.pdf")</f>
        <v>https://archive.org/19/items/omnibus29/05Woolfconquering.pdf</v>
      </c>
    </row>
    <row r="284" spans="1:7" x14ac:dyDescent="0.2">
      <c r="A284" s="1">
        <v>29</v>
      </c>
      <c r="B284" s="1">
        <v>1995</v>
      </c>
      <c r="C284" s="1" t="s">
        <v>681</v>
      </c>
      <c r="D284" s="1" t="s">
        <v>682</v>
      </c>
      <c r="E284" s="1" t="s">
        <v>13</v>
      </c>
      <c r="F284" s="1" t="s">
        <v>683</v>
      </c>
      <c r="G284" s="2" t="str">
        <f>HYPERLINK("https://archive.org/19/items/omnibus29/06WallaceGreece.pdf","https://archive.org/19/items/omnibus29/06WallaceGreece.pdf")</f>
        <v>https://archive.org/19/items/omnibus29/06WallaceGreece.pdf</v>
      </c>
    </row>
    <row r="285" spans="1:7" x14ac:dyDescent="0.2">
      <c r="A285" s="1">
        <v>29</v>
      </c>
      <c r="B285" s="1">
        <v>1995</v>
      </c>
      <c r="C285" s="1" t="s">
        <v>274</v>
      </c>
      <c r="D285" s="1" t="s">
        <v>684</v>
      </c>
      <c r="E285" s="1" t="s">
        <v>221</v>
      </c>
      <c r="F285" s="1" t="s">
        <v>685</v>
      </c>
      <c r="G285" s="2" t="str">
        <f>HYPERLINK("https://archive.org/19/items/omnibus29/07FinneganWine.pdf","https://archive.org/19/items/omnibus29/07FinneganWine.pdf")</f>
        <v>https://archive.org/19/items/omnibus29/07FinneganWine.pdf</v>
      </c>
    </row>
    <row r="286" spans="1:7" x14ac:dyDescent="0.2">
      <c r="A286" s="1">
        <v>29</v>
      </c>
      <c r="B286" s="1">
        <v>1995</v>
      </c>
      <c r="C286" s="1" t="s">
        <v>686</v>
      </c>
      <c r="D286" s="1" t="s">
        <v>687</v>
      </c>
      <c r="E286" s="1" t="s">
        <v>89</v>
      </c>
      <c r="F286" s="1" t="s">
        <v>115</v>
      </c>
      <c r="G286" s="2" t="str">
        <f>HYPERLINK("https://archive.org/19/items/omnibus29/08LewisCambridge.pdf","https://archive.org/19/items/omnibus29/08LewisCambridge.pdf")</f>
        <v>https://archive.org/19/items/omnibus29/08LewisCambridge.pdf</v>
      </c>
    </row>
    <row r="287" spans="1:7" x14ac:dyDescent="0.2">
      <c r="A287" s="1">
        <v>29</v>
      </c>
      <c r="B287" s="1">
        <v>1995</v>
      </c>
      <c r="C287" s="1" t="s">
        <v>585</v>
      </c>
      <c r="D287" s="1" t="s">
        <v>688</v>
      </c>
      <c r="E287" s="1" t="s">
        <v>26</v>
      </c>
      <c r="F287" s="1" t="s">
        <v>657</v>
      </c>
      <c r="G287" s="2" t="str">
        <f>HYPERLINK("https://archive.org/19/items/omnibus29/09Newsbites.pdf","https://archive.org/19/items/omnibus29/09Newsbites.pdf")</f>
        <v>https://archive.org/19/items/omnibus29/09Newsbites.pdf</v>
      </c>
    </row>
    <row r="288" spans="1:7" x14ac:dyDescent="0.2">
      <c r="A288" s="1">
        <v>30</v>
      </c>
      <c r="B288" s="1">
        <v>1995</v>
      </c>
      <c r="C288" s="1" t="s">
        <v>529</v>
      </c>
      <c r="D288" s="1" t="s">
        <v>689</v>
      </c>
      <c r="E288" s="1" t="s">
        <v>78</v>
      </c>
      <c r="F288" s="1" t="s">
        <v>690</v>
      </c>
      <c r="G288" s="2" t="str">
        <f>HYPERLINK("https://archive.org/4/items/omnibus30/01BeardHendersonArcadia.pdf","https://archive.org/4/items/omnibus30/01BeardHendersonArcadia.pdf")</f>
        <v>https://archive.org/4/items/omnibus30/01BeardHendersonArcadia.pdf</v>
      </c>
    </row>
    <row r="289" spans="1:7" x14ac:dyDescent="0.2">
      <c r="A289" s="1">
        <v>30</v>
      </c>
      <c r="B289" s="1">
        <v>1995</v>
      </c>
      <c r="C289" s="1" t="s">
        <v>691</v>
      </c>
      <c r="D289" s="1" t="s">
        <v>692</v>
      </c>
      <c r="E289" s="1" t="s">
        <v>13</v>
      </c>
      <c r="F289" s="1" t="s">
        <v>693</v>
      </c>
      <c r="G289" s="2" t="str">
        <f>HYPERLINK("https://archive.org/4/items/omnibus30/02MoralesEuripides.pdf","https://archive.org/4/items/omnibus30/02MoralesEuripides.pdf")</f>
        <v>https://archive.org/4/items/omnibus30/02MoralesEuripides.pdf</v>
      </c>
    </row>
    <row r="290" spans="1:7" x14ac:dyDescent="0.2">
      <c r="A290" s="1">
        <v>30</v>
      </c>
      <c r="B290" s="1">
        <v>1995</v>
      </c>
      <c r="C290" s="1" t="s">
        <v>694</v>
      </c>
      <c r="D290" s="1" t="s">
        <v>695</v>
      </c>
      <c r="E290" s="1" t="s">
        <v>51</v>
      </c>
      <c r="F290" s="1" t="s">
        <v>395</v>
      </c>
      <c r="G290" s="2" t="str">
        <f>HYPERLINK("https://archive.org/4/items/omnibus30/03NelisDido.pdf","https://archive.org/4/items/omnibus30/03NelisDido.pdf")</f>
        <v>https://archive.org/4/items/omnibus30/03NelisDido.pdf</v>
      </c>
    </row>
    <row r="291" spans="1:7" x14ac:dyDescent="0.2">
      <c r="A291" s="1">
        <v>30</v>
      </c>
      <c r="B291" s="1">
        <v>1995</v>
      </c>
      <c r="C291" s="1" t="s">
        <v>696</v>
      </c>
      <c r="D291" s="1" t="s">
        <v>697</v>
      </c>
      <c r="E291" s="1" t="s">
        <v>26</v>
      </c>
      <c r="F291" s="1" t="s">
        <v>365</v>
      </c>
      <c r="G291" s="2" t="str">
        <f>HYPERLINK("https://archive.org/4/items/omnibus30/04ParryHelen.pdf","https://archive.org/4/items/omnibus30/04ParryHelen.pdf")</f>
        <v>https://archive.org/4/items/omnibus30/04ParryHelen.pdf</v>
      </c>
    </row>
    <row r="292" spans="1:7" x14ac:dyDescent="0.2">
      <c r="A292" s="1">
        <v>30</v>
      </c>
      <c r="B292" s="1">
        <v>1995</v>
      </c>
      <c r="C292" s="1" t="s">
        <v>698</v>
      </c>
      <c r="D292" s="1" t="s">
        <v>699</v>
      </c>
      <c r="E292" s="1" t="s">
        <v>30</v>
      </c>
      <c r="F292" s="1" t="s">
        <v>632</v>
      </c>
      <c r="G292" s="2" t="str">
        <f>HYPERLINK("https://archive.org/4/items/omnibus30/05DaviesSarcophagi.pdf","https://archive.org/4/items/omnibus30/05DaviesSarcophagi.pdf")</f>
        <v>https://archive.org/4/items/omnibus30/05DaviesSarcophagi.pdf</v>
      </c>
    </row>
    <row r="293" spans="1:7" x14ac:dyDescent="0.2">
      <c r="A293" s="1">
        <v>30</v>
      </c>
      <c r="B293" s="1">
        <v>1995</v>
      </c>
      <c r="C293" s="1" t="s">
        <v>700</v>
      </c>
      <c r="D293" s="1" t="s">
        <v>701</v>
      </c>
      <c r="E293" s="1" t="s">
        <v>238</v>
      </c>
      <c r="F293" s="1" t="s">
        <v>666</v>
      </c>
      <c r="G293" s="2" t="str">
        <f>HYPERLINK("https://archive.org/4/items/omnibus30/06RowlandJesus.pdf","https://archive.org/4/items/omnibus30/06RowlandJesus.pdf")</f>
        <v>https://archive.org/4/items/omnibus30/06RowlandJesus.pdf</v>
      </c>
    </row>
    <row r="294" spans="1:7" x14ac:dyDescent="0.2">
      <c r="A294" s="1">
        <v>30</v>
      </c>
      <c r="B294" s="1">
        <v>1995</v>
      </c>
      <c r="C294" s="1" t="s">
        <v>702</v>
      </c>
      <c r="D294" s="1" t="s">
        <v>703</v>
      </c>
      <c r="E294" s="1" t="s">
        <v>58</v>
      </c>
      <c r="F294" s="1" t="s">
        <v>704</v>
      </c>
      <c r="G294" s="2" t="str">
        <f>HYPERLINK("https://archive.org/4/items/omnibus30/07MossmanDionysus.pdf","https://archive.org/4/items/omnibus30/07MossmanDionysus.pdf")</f>
        <v>https://archive.org/4/items/omnibus30/07MossmanDionysus.pdf</v>
      </c>
    </row>
    <row r="295" spans="1:7" x14ac:dyDescent="0.2">
      <c r="A295" s="1">
        <v>30</v>
      </c>
      <c r="B295" s="1">
        <v>1995</v>
      </c>
      <c r="C295" s="1" t="s">
        <v>541</v>
      </c>
      <c r="D295" s="1" t="s">
        <v>705</v>
      </c>
      <c r="E295" s="1" t="s">
        <v>706</v>
      </c>
      <c r="F295" s="1" t="s">
        <v>707</v>
      </c>
      <c r="G295" s="2" t="str">
        <f>HYPERLINK("https://archive.org/4/items/omnibus30/08EdwardsRome.pdf","https://archive.org/4/items/omnibus30/08EdwardsRome.pdf")</f>
        <v>https://archive.org/4/items/omnibus30/08EdwardsRome.pdf</v>
      </c>
    </row>
    <row r="296" spans="1:7" x14ac:dyDescent="0.2">
      <c r="A296" s="1">
        <v>30</v>
      </c>
      <c r="B296" s="1">
        <v>1995</v>
      </c>
      <c r="C296" s="1" t="s">
        <v>708</v>
      </c>
      <c r="D296" s="1" t="s">
        <v>709</v>
      </c>
      <c r="E296" s="1" t="s">
        <v>78</v>
      </c>
      <c r="F296" s="1" t="s">
        <v>710</v>
      </c>
      <c r="G296" s="2" t="str">
        <f>HYPERLINK("https://archive.org/4/items/omnibus30/09TaylorCatullus.pdf","https://archive.org/4/items/omnibus30/09TaylorCatullus.pdf")</f>
        <v>https://archive.org/4/items/omnibus30/09TaylorCatullus.pdf</v>
      </c>
    </row>
    <row r="297" spans="1:7" x14ac:dyDescent="0.2">
      <c r="A297" s="1">
        <v>30</v>
      </c>
      <c r="B297" s="1">
        <v>1995</v>
      </c>
      <c r="C297" s="1" t="s">
        <v>440</v>
      </c>
      <c r="D297" s="3" t="s">
        <v>711</v>
      </c>
      <c r="E297" s="1" t="s">
        <v>51</v>
      </c>
      <c r="F297" s="1" t="s">
        <v>712</v>
      </c>
      <c r="G297" s="2" t="str">
        <f>HYPERLINK("https://archive.org/4/items/omnibus30/10WestAeneas.pdf","https://archive.org/4/items/omnibus30/10WestAeneas.pdf")</f>
        <v>https://archive.org/4/items/omnibus30/10WestAeneas.pdf</v>
      </c>
    </row>
    <row r="298" spans="1:7" x14ac:dyDescent="0.2">
      <c r="A298" s="1">
        <v>30</v>
      </c>
      <c r="B298" s="1">
        <v>1995</v>
      </c>
      <c r="C298" s="1" t="s">
        <v>713</v>
      </c>
      <c r="D298" s="1" t="s">
        <v>714</v>
      </c>
      <c r="E298" s="1" t="s">
        <v>391</v>
      </c>
      <c r="F298" s="1" t="s">
        <v>715</v>
      </c>
      <c r="G298" s="2" t="str">
        <f>HYPERLINK("https://archive.org/4/items/omnibus30/11SedleyPhysics.pdf","https://archive.org/4/items/omnibus30/11SedleyPhysics.pdf")</f>
        <v>https://archive.org/4/items/omnibus30/11SedleyPhysics.pdf</v>
      </c>
    </row>
    <row r="299" spans="1:7" x14ac:dyDescent="0.2">
      <c r="A299" s="1">
        <v>31</v>
      </c>
      <c r="B299" s="1">
        <v>1996</v>
      </c>
      <c r="C299" s="1" t="s">
        <v>716</v>
      </c>
      <c r="D299" s="1" t="s">
        <v>717</v>
      </c>
      <c r="E299" s="1" t="s">
        <v>51</v>
      </c>
      <c r="F299" s="1" t="s">
        <v>540</v>
      </c>
      <c r="G299" s="2" t="str">
        <f>HYPERLINK("https://archive.org/34/items/omnibus31/01LeighAeneid.pdf","https://archive.org/34/items/omnibus31/01LeighAeneid.pdf")</f>
        <v>https://archive.org/34/items/omnibus31/01LeighAeneid.pdf</v>
      </c>
    </row>
    <row r="300" spans="1:7" x14ac:dyDescent="0.2">
      <c r="A300" s="1">
        <v>31</v>
      </c>
      <c r="B300" s="1">
        <v>1996</v>
      </c>
      <c r="C300" s="1" t="s">
        <v>718</v>
      </c>
      <c r="D300" s="1" t="s">
        <v>719</v>
      </c>
      <c r="E300" s="1" t="s">
        <v>17</v>
      </c>
      <c r="F300" s="1" t="s">
        <v>720</v>
      </c>
      <c r="G300" s="2" t="str">
        <f>HYPERLINK("https://archive.org/34/items/omnibus31/02RhodesSpartan.pdf","https://archive.org/34/items/omnibus31/02RhodesSpartan.pdf")</f>
        <v>https://archive.org/34/items/omnibus31/02RhodesSpartan.pdf</v>
      </c>
    </row>
    <row r="301" spans="1:7" x14ac:dyDescent="0.2">
      <c r="A301" s="1">
        <v>31</v>
      </c>
      <c r="B301" s="1">
        <v>1996</v>
      </c>
      <c r="C301" s="1" t="s">
        <v>721</v>
      </c>
      <c r="D301" s="1" t="s">
        <v>722</v>
      </c>
      <c r="E301" s="1" t="s">
        <v>78</v>
      </c>
      <c r="F301" s="1" t="s">
        <v>34</v>
      </c>
      <c r="G301" s="2" t="str">
        <f>HYPERLINK("https://archive.org/34/items/omnibus31/03FisserIcarus.pdf","https://archive.org/34/items/omnibus31/03FisserIcarus.pdf")</f>
        <v>https://archive.org/34/items/omnibus31/03FisserIcarus.pdf</v>
      </c>
    </row>
    <row r="302" spans="1:7" x14ac:dyDescent="0.2">
      <c r="A302" s="1">
        <v>31</v>
      </c>
      <c r="B302" s="1">
        <v>1996</v>
      </c>
      <c r="C302" s="1" t="s">
        <v>723</v>
      </c>
      <c r="D302" s="1" t="s">
        <v>724</v>
      </c>
      <c r="E302" s="1" t="s">
        <v>58</v>
      </c>
      <c r="F302" s="1" t="s">
        <v>725</v>
      </c>
      <c r="G302" s="2" t="str">
        <f>HYPERLINK("https://archive.org/34/items/omnibus31/04MarchSophocles.pdf","https://archive.org/34/items/omnibus31/04MarchSophocles.pdf")</f>
        <v>https://archive.org/34/items/omnibus31/04MarchSophocles.pdf</v>
      </c>
    </row>
    <row r="303" spans="1:7" x14ac:dyDescent="0.2">
      <c r="A303" s="1">
        <v>31</v>
      </c>
      <c r="B303" s="1">
        <v>1996</v>
      </c>
      <c r="C303" s="1" t="s">
        <v>726</v>
      </c>
      <c r="D303" s="1" t="s">
        <v>727</v>
      </c>
      <c r="E303" s="1" t="s">
        <v>13</v>
      </c>
      <c r="F303" s="1" t="s">
        <v>34</v>
      </c>
      <c r="G303" s="2" t="str">
        <f>HYPERLINK("https://archive.org/34/items/omnibus31/05HardwickWalcott.pdf","https://archive.org/34/items/omnibus31/05HardwickWalcott.pdf")</f>
        <v>https://archive.org/34/items/omnibus31/05HardwickWalcott.pdf</v>
      </c>
    </row>
    <row r="304" spans="1:7" x14ac:dyDescent="0.2">
      <c r="A304" s="1">
        <v>31</v>
      </c>
      <c r="B304" s="1">
        <v>1996</v>
      </c>
      <c r="C304" s="1" t="s">
        <v>728</v>
      </c>
      <c r="D304" s="1" t="s">
        <v>729</v>
      </c>
      <c r="E304" s="1" t="s">
        <v>51</v>
      </c>
      <c r="F304" s="1" t="s">
        <v>730</v>
      </c>
      <c r="G304" s="2" t="str">
        <f>HYPERLINK("https://archive.org/34/items/omnibus31/06HershkowitzOvid.pdf","https://archive.org/34/items/omnibus31/06HershkowitzOvid.pdf")</f>
        <v>https://archive.org/34/items/omnibus31/06HershkowitzOvid.pdf</v>
      </c>
    </row>
    <row r="305" spans="1:7" x14ac:dyDescent="0.2">
      <c r="A305" s="1">
        <v>31</v>
      </c>
      <c r="B305" s="1">
        <v>1996</v>
      </c>
      <c r="C305" s="1" t="s">
        <v>731</v>
      </c>
      <c r="D305" s="1" t="s">
        <v>732</v>
      </c>
      <c r="E305" s="1" t="s">
        <v>17</v>
      </c>
      <c r="F305" s="1" t="s">
        <v>733</v>
      </c>
      <c r="G305" s="2" t="str">
        <f>HYPERLINK("https://archive.org/34/items/omnibus31/07ToddThucydides.pdf","https://archive.org/34/items/omnibus31/07ToddThucydides.pdf")</f>
        <v>https://archive.org/34/items/omnibus31/07ToddThucydides.pdf</v>
      </c>
    </row>
    <row r="306" spans="1:7" x14ac:dyDescent="0.2">
      <c r="A306" s="1">
        <v>31</v>
      </c>
      <c r="B306" s="1">
        <v>1996</v>
      </c>
      <c r="C306" s="1" t="s">
        <v>734</v>
      </c>
      <c r="D306" s="1" t="s">
        <v>735</v>
      </c>
      <c r="E306" s="1" t="s">
        <v>58</v>
      </c>
      <c r="F306" s="1" t="s">
        <v>188</v>
      </c>
      <c r="G306" s="2" t="str">
        <f>HYPERLINK("https://archive.org/34/items/omnibus31/08MillsEuripides.pdf","https://archive.org/34/items/omnibus31/08MillsEuripides.pdf")</f>
        <v>https://archive.org/34/items/omnibus31/08MillsEuripides.pdf</v>
      </c>
    </row>
    <row r="307" spans="1:7" x14ac:dyDescent="0.2">
      <c r="A307" s="1">
        <v>31</v>
      </c>
      <c r="B307" s="1">
        <v>1996</v>
      </c>
      <c r="C307" s="1" t="s">
        <v>736</v>
      </c>
      <c r="D307" s="1" t="s">
        <v>737</v>
      </c>
      <c r="E307" s="1" t="s">
        <v>238</v>
      </c>
      <c r="F307" s="1" t="s">
        <v>738</v>
      </c>
      <c r="G307" s="2" t="str">
        <f>HYPERLINK("https://archive.org/34/items/omnibus31/09LaurenceCicero.pdf","https://archive.org/34/items/omnibus31/09LaurenceCicero.pdf")</f>
        <v>https://archive.org/34/items/omnibus31/09LaurenceCicero.pdf</v>
      </c>
    </row>
    <row r="308" spans="1:7" x14ac:dyDescent="0.2">
      <c r="A308" s="1">
        <v>31</v>
      </c>
      <c r="B308" s="1">
        <v>1996</v>
      </c>
      <c r="C308" s="1" t="s">
        <v>739</v>
      </c>
      <c r="D308" s="1" t="s">
        <v>740</v>
      </c>
      <c r="E308" s="1" t="s">
        <v>17</v>
      </c>
      <c r="F308" s="1" t="s">
        <v>741</v>
      </c>
      <c r="G308" s="2" t="str">
        <f>HYPERLINK("https://archive.org/34/items/omnibus31/10HallGreece.pdf","https://archive.org/34/items/omnibus31/10HallGreece.pdf")</f>
        <v>https://archive.org/34/items/omnibus31/10HallGreece.pdf</v>
      </c>
    </row>
    <row r="309" spans="1:7" x14ac:dyDescent="0.2">
      <c r="A309" s="1">
        <v>31</v>
      </c>
      <c r="B309" s="1">
        <v>1996</v>
      </c>
      <c r="C309" s="1" t="s">
        <v>269</v>
      </c>
      <c r="D309" s="1" t="s">
        <v>742</v>
      </c>
      <c r="E309" s="1" t="s">
        <v>26</v>
      </c>
      <c r="F309" s="1" t="s">
        <v>743</v>
      </c>
      <c r="G309" s="2" t="str">
        <f>HYPERLINK("https://archive.org/34/items/omnibus31/11ScuphamIthaca.pdf","https://archive.org/34/items/omnibus31/11ScuphamIthaca.pdf")</f>
        <v>https://archive.org/34/items/omnibus31/11ScuphamIthaca.pdf</v>
      </c>
    </row>
    <row r="310" spans="1:7" x14ac:dyDescent="0.2">
      <c r="A310" s="1">
        <v>32</v>
      </c>
      <c r="B310" s="1">
        <v>1996</v>
      </c>
      <c r="C310" s="1" t="s">
        <v>113</v>
      </c>
      <c r="D310" s="1" t="s">
        <v>744</v>
      </c>
      <c r="E310" s="1" t="s">
        <v>17</v>
      </c>
      <c r="F310" s="1" t="s">
        <v>745</v>
      </c>
      <c r="G310" s="2" t="str">
        <f>HYPERLINK("https://archive.org/26/items/omnibus32/01HarrisonHerodotus.pdf","https://archive.org/26/items/omnibus32/01HarrisonHerodotus.pdf")</f>
        <v>https://archive.org/26/items/omnibus32/01HarrisonHerodotus.pdf</v>
      </c>
    </row>
    <row r="311" spans="1:7" x14ac:dyDescent="0.2">
      <c r="A311" s="1">
        <v>32</v>
      </c>
      <c r="B311" s="1">
        <v>1996</v>
      </c>
      <c r="C311" s="1" t="s">
        <v>269</v>
      </c>
      <c r="D311" s="1" t="s">
        <v>746</v>
      </c>
      <c r="E311" s="1" t="s">
        <v>58</v>
      </c>
      <c r="F311" s="1" t="s">
        <v>59</v>
      </c>
      <c r="G311" s="2" t="str">
        <f>HYPERLINK("https://archive.org/26/items/omnibus32/02ScuphamTheatre.pdf","https://archive.org/26/items/omnibus32/02ScuphamTheatre.pdf")</f>
        <v>https://archive.org/26/items/omnibus32/02ScuphamTheatre.pdf</v>
      </c>
    </row>
    <row r="312" spans="1:7" x14ac:dyDescent="0.2">
      <c r="A312" s="1">
        <v>32</v>
      </c>
      <c r="B312" s="1">
        <v>1996</v>
      </c>
      <c r="C312" s="1" t="s">
        <v>227</v>
      </c>
      <c r="D312" s="1" t="s">
        <v>747</v>
      </c>
      <c r="E312" s="1" t="s">
        <v>51</v>
      </c>
      <c r="F312" s="1" t="s">
        <v>395</v>
      </c>
      <c r="G312" s="2" t="str">
        <f>HYPERLINK("https://archive.org/26/items/omnibus32/03ParkerVirgil.pdf","https://archive.org/26/items/omnibus32/03ParkerVirgil.pdf")</f>
        <v>https://archive.org/26/items/omnibus32/03ParkerVirgil.pdf</v>
      </c>
    </row>
    <row r="313" spans="1:7" x14ac:dyDescent="0.2">
      <c r="A313" s="1">
        <v>32</v>
      </c>
      <c r="B313" s="1">
        <v>1996</v>
      </c>
      <c r="C313" s="1" t="s">
        <v>748</v>
      </c>
      <c r="D313" s="1" t="s">
        <v>749</v>
      </c>
      <c r="E313" s="1" t="s">
        <v>55</v>
      </c>
      <c r="F313" s="1"/>
      <c r="G313" s="2" t="str">
        <f>HYPERLINK("https://archive.org/26/items/omnibus32/04NixonDavies.pdf","https://archive.org/26/items/omnibus32/04NixonDavies.pdf")</f>
        <v>https://archive.org/26/items/omnibus32/04NixonDavies.pdf</v>
      </c>
    </row>
    <row r="314" spans="1:7" x14ac:dyDescent="0.2">
      <c r="A314" s="1">
        <v>32</v>
      </c>
      <c r="B314" s="1">
        <v>1996</v>
      </c>
      <c r="C314" s="1" t="s">
        <v>360</v>
      </c>
      <c r="D314" s="1" t="s">
        <v>750</v>
      </c>
      <c r="E314" s="1" t="s">
        <v>58</v>
      </c>
      <c r="F314" s="1" t="s">
        <v>112</v>
      </c>
      <c r="G314" s="2" t="str">
        <f>HYPERLINK("https://archive.org/26/items/omnibus32/05ComberSuspense.pdf","https://archive.org/26/items/omnibus32/05ComberSuspense.pdf")</f>
        <v>https://archive.org/26/items/omnibus32/05ComberSuspense.pdf</v>
      </c>
    </row>
    <row r="315" spans="1:7" x14ac:dyDescent="0.2">
      <c r="A315" s="1">
        <v>32</v>
      </c>
      <c r="B315" s="1">
        <v>1996</v>
      </c>
      <c r="C315" s="1" t="s">
        <v>585</v>
      </c>
      <c r="D315" s="1" t="s">
        <v>751</v>
      </c>
      <c r="E315" s="1" t="s">
        <v>26</v>
      </c>
      <c r="F315" s="1" t="s">
        <v>657</v>
      </c>
      <c r="G315" s="2" t="str">
        <f>HYPERLINK("https://archive.org/26/items/omnibus32/06News.pdf","https://archive.org/26/items/omnibus32/06News.pdf")</f>
        <v>https://archive.org/26/items/omnibus32/06News.pdf</v>
      </c>
    </row>
    <row r="316" spans="1:7" x14ac:dyDescent="0.2">
      <c r="A316" s="1">
        <v>32</v>
      </c>
      <c r="B316" s="1">
        <v>1996</v>
      </c>
      <c r="C316" s="1" t="s">
        <v>752</v>
      </c>
      <c r="D316" s="1" t="s">
        <v>753</v>
      </c>
      <c r="E316" s="1" t="s">
        <v>299</v>
      </c>
      <c r="F316" s="1" t="s">
        <v>754</v>
      </c>
      <c r="G316" s="2" t="str">
        <f>HYPERLINK("https://archive.org/26/items/omnibus32/07Zajacbaths.pdf","https://archive.org/26/items/omnibus32/07Zajacbaths.pdf")</f>
        <v>https://archive.org/26/items/omnibus32/07Zajacbaths.pdf</v>
      </c>
    </row>
    <row r="317" spans="1:7" x14ac:dyDescent="0.2">
      <c r="A317" s="1">
        <v>33</v>
      </c>
      <c r="B317" s="1">
        <v>1997</v>
      </c>
      <c r="C317" s="1" t="s">
        <v>755</v>
      </c>
      <c r="D317" s="1" t="s">
        <v>756</v>
      </c>
      <c r="E317" s="1" t="s">
        <v>51</v>
      </c>
      <c r="F317" s="1" t="s">
        <v>273</v>
      </c>
      <c r="G317" s="2" t="str">
        <f>HYPERLINK("https://archive.org/30/items/omnibus33/01BraundVirgil.pdf","https://archive.org/30/items/omnibus33/01BraundVirgil.pdf")</f>
        <v>https://archive.org/30/items/omnibus33/01BraundVirgil.pdf</v>
      </c>
    </row>
    <row r="318" spans="1:7" x14ac:dyDescent="0.2">
      <c r="A318" s="1">
        <v>33</v>
      </c>
      <c r="B318" s="1">
        <v>1997</v>
      </c>
      <c r="C318" s="1" t="s">
        <v>287</v>
      </c>
      <c r="D318" s="1" t="s">
        <v>757</v>
      </c>
      <c r="E318" s="1" t="s">
        <v>17</v>
      </c>
      <c r="F318" s="1" t="s">
        <v>289</v>
      </c>
      <c r="G318" s="2" t="str">
        <f>HYPERLINK("https://archive.org/30/items/omnibus33/02OsborneExpulsion.pdf","https://archive.org/30/items/omnibus33/02OsborneExpulsion.pdf")</f>
        <v>https://archive.org/30/items/omnibus33/02OsborneExpulsion.pdf</v>
      </c>
    </row>
    <row r="319" spans="1:7" x14ac:dyDescent="0.2">
      <c r="A319" s="1">
        <v>33</v>
      </c>
      <c r="B319" s="1">
        <v>1997</v>
      </c>
      <c r="C319" s="1" t="s">
        <v>758</v>
      </c>
      <c r="D319" s="1" t="s">
        <v>759</v>
      </c>
      <c r="E319" s="1" t="s">
        <v>344</v>
      </c>
      <c r="F319" s="1" t="s">
        <v>760</v>
      </c>
      <c r="G319" s="2" t="str">
        <f>HYPERLINK("https://archive.org/30/items/omnibus33/03ogormanAgrippina.pdf","https://archive.org/30/items/omnibus33/03ogormanAgrippina.pdf")</f>
        <v>https://archive.org/30/items/omnibus33/03ogormanAgrippina.pdf</v>
      </c>
    </row>
    <row r="320" spans="1:7" x14ac:dyDescent="0.2">
      <c r="A320" s="1">
        <v>33</v>
      </c>
      <c r="B320" s="1">
        <v>1997</v>
      </c>
      <c r="C320" s="1" t="s">
        <v>761</v>
      </c>
      <c r="D320" s="1" t="s">
        <v>762</v>
      </c>
      <c r="E320" s="1" t="s">
        <v>78</v>
      </c>
      <c r="F320" s="1" t="s">
        <v>763</v>
      </c>
      <c r="G320" s="2" t="str">
        <f>HYPERLINK("https://archive.org/30/items/omnibus33/04KirschnerIliad.pdf","https://archive.org/30/items/omnibus33/04KirschnerIliad.pdf")</f>
        <v>https://archive.org/30/items/omnibus33/04KirschnerIliad.pdf</v>
      </c>
    </row>
    <row r="321" spans="1:7" x14ac:dyDescent="0.2">
      <c r="A321" s="1">
        <v>33</v>
      </c>
      <c r="B321" s="1">
        <v>1997</v>
      </c>
      <c r="C321" s="1" t="s">
        <v>764</v>
      </c>
      <c r="D321" s="1" t="s">
        <v>765</v>
      </c>
      <c r="E321" s="1" t="s">
        <v>9</v>
      </c>
      <c r="F321" s="1" t="s">
        <v>24</v>
      </c>
      <c r="G321" s="2" t="str">
        <f>HYPERLINK("https://archive.org/30/items/omnibus33/05LeachCicero.pdf","https://archive.org/30/items/omnibus33/05LeachCicero.pdf")</f>
        <v>https://archive.org/30/items/omnibus33/05LeachCicero.pdf</v>
      </c>
    </row>
    <row r="322" spans="1:7" x14ac:dyDescent="0.2">
      <c r="A322" s="1">
        <v>33</v>
      </c>
      <c r="B322" s="1">
        <v>1997</v>
      </c>
      <c r="C322" s="1" t="s">
        <v>634</v>
      </c>
      <c r="D322" s="1" t="s">
        <v>766</v>
      </c>
      <c r="E322" s="1" t="s">
        <v>58</v>
      </c>
      <c r="F322" s="1" t="s">
        <v>188</v>
      </c>
      <c r="G322" s="2" t="str">
        <f>HYPERLINK("https://archive.org/30/items/omnibus33/06HallBaby.pdf","https://archive.org/30/items/omnibus33/06HallBaby.pdf")</f>
        <v>https://archive.org/30/items/omnibus33/06HallBaby.pdf</v>
      </c>
    </row>
    <row r="323" spans="1:7" x14ac:dyDescent="0.2">
      <c r="A323" s="1">
        <v>33</v>
      </c>
      <c r="B323" s="1">
        <v>1997</v>
      </c>
      <c r="C323" s="1" t="s">
        <v>767</v>
      </c>
      <c r="D323" s="1" t="s">
        <v>768</v>
      </c>
      <c r="E323" s="1" t="s">
        <v>13</v>
      </c>
      <c r="F323" s="1" t="s">
        <v>69</v>
      </c>
      <c r="G323" s="2" t="str">
        <f>HYPERLINK("https://archive.org/30/items/omnibus33/07MorganDido.pdf","https://archive.org/30/items/omnibus33/07MorganDido.pdf")</f>
        <v>https://archive.org/30/items/omnibus33/07MorganDido.pdf</v>
      </c>
    </row>
    <row r="324" spans="1:7" x14ac:dyDescent="0.2">
      <c r="A324" s="1">
        <v>33</v>
      </c>
      <c r="B324" s="1">
        <v>1997</v>
      </c>
      <c r="C324" s="1" t="s">
        <v>769</v>
      </c>
      <c r="D324" s="3" t="s">
        <v>770</v>
      </c>
      <c r="E324" s="1" t="s">
        <v>89</v>
      </c>
      <c r="F324" s="1" t="s">
        <v>496</v>
      </c>
      <c r="G324" s="2" t="str">
        <f>HYPERLINK("https://archive.org/30/items/omnibus33/08PhillipoEndings.pdf","https://archive.org/30/items/omnibus33/08PhillipoEndings.pdf")</f>
        <v>https://archive.org/30/items/omnibus33/08PhillipoEndings.pdf</v>
      </c>
    </row>
    <row r="325" spans="1:7" x14ac:dyDescent="0.2">
      <c r="A325" s="1">
        <v>33</v>
      </c>
      <c r="B325" s="1">
        <v>1997</v>
      </c>
      <c r="C325" s="1" t="s">
        <v>771</v>
      </c>
      <c r="D325" s="1" t="s">
        <v>772</v>
      </c>
      <c r="E325" s="1" t="s">
        <v>141</v>
      </c>
      <c r="F325" s="1" t="s">
        <v>174</v>
      </c>
      <c r="G325" s="2" t="str">
        <f>HYPERLINK("https://archive.org/30/items/omnibus33/09LarsonLiberty.pdf","https://archive.org/30/items/omnibus33/09LarsonLiberty.pdf")</f>
        <v>https://archive.org/30/items/omnibus33/09LarsonLiberty.pdf</v>
      </c>
    </row>
    <row r="326" spans="1:7" x14ac:dyDescent="0.2">
      <c r="A326" s="1">
        <v>34</v>
      </c>
      <c r="B326" s="1">
        <v>1997</v>
      </c>
      <c r="C326" s="1" t="s">
        <v>113</v>
      </c>
      <c r="D326" s="1" t="s">
        <v>773</v>
      </c>
      <c r="E326" s="1" t="s">
        <v>13</v>
      </c>
      <c r="F326" s="1" t="s">
        <v>774</v>
      </c>
      <c r="G326" s="2" t="str">
        <f>HYPERLINK("https://archive.org/35/items/omnibus34/01HarrisonHerodotus.pdf","https://archive.org/35/items/omnibus34/01HarrisonHerodotus.pdf")</f>
        <v>https://archive.org/35/items/omnibus34/01HarrisonHerodotus.pdf</v>
      </c>
    </row>
    <row r="327" spans="1:7" x14ac:dyDescent="0.2">
      <c r="A327" s="1">
        <v>34</v>
      </c>
      <c r="B327" s="1">
        <v>1997</v>
      </c>
      <c r="C327" s="1" t="s">
        <v>775</v>
      </c>
      <c r="D327" s="1" t="s">
        <v>776</v>
      </c>
      <c r="E327" s="1" t="s">
        <v>58</v>
      </c>
      <c r="F327" s="1" t="s">
        <v>777</v>
      </c>
      <c r="G327" s="2" t="str">
        <f>HYPERLINK("https://archive.org/35/items/omnibus34/02HeskOdysseus.pdf","https://archive.org/35/items/omnibus34/02HeskOdysseus.pdf")</f>
        <v>https://archive.org/35/items/omnibus34/02HeskOdysseus.pdf</v>
      </c>
    </row>
    <row r="328" spans="1:7" x14ac:dyDescent="0.2">
      <c r="A328" s="1">
        <v>34</v>
      </c>
      <c r="B328" s="1">
        <v>1997</v>
      </c>
      <c r="C328" s="1" t="s">
        <v>778</v>
      </c>
      <c r="D328" s="1" t="s">
        <v>779</v>
      </c>
      <c r="E328" s="1" t="s">
        <v>51</v>
      </c>
      <c r="F328" s="1" t="s">
        <v>357</v>
      </c>
      <c r="G328" s="2" t="str">
        <f>HYPERLINK("https://archive.org/35/items/omnibus34/03GottwaltOvid.pdf","https://archive.org/35/items/omnibus34/03GottwaltOvid.pdf")</f>
        <v>https://archive.org/35/items/omnibus34/03GottwaltOvid.pdf</v>
      </c>
    </row>
    <row r="329" spans="1:7" x14ac:dyDescent="0.2">
      <c r="A329" s="1">
        <v>34</v>
      </c>
      <c r="B329" s="1">
        <v>1997</v>
      </c>
      <c r="C329" s="1" t="s">
        <v>780</v>
      </c>
      <c r="D329" s="1" t="s">
        <v>781</v>
      </c>
      <c r="E329" s="1" t="s">
        <v>238</v>
      </c>
      <c r="F329" s="1" t="s">
        <v>782</v>
      </c>
      <c r="G329" s="2" t="str">
        <f>HYPERLINK("https://archive.org/35/items/omnibus34/04SmithRome.pdf","https://archive.org/35/items/omnibus34/04SmithRome.pdf")</f>
        <v>https://archive.org/35/items/omnibus34/04SmithRome.pdf</v>
      </c>
    </row>
    <row r="330" spans="1:7" x14ac:dyDescent="0.2">
      <c r="A330" s="1">
        <v>34</v>
      </c>
      <c r="B330" s="1">
        <v>1997</v>
      </c>
      <c r="C330" s="1" t="s">
        <v>520</v>
      </c>
      <c r="D330" s="1" t="s">
        <v>783</v>
      </c>
      <c r="E330" s="1" t="s">
        <v>527</v>
      </c>
      <c r="F330" s="1" t="s">
        <v>94</v>
      </c>
      <c r="G330" s="2" t="str">
        <f>HYPERLINK("https://archive.org/35/items/omnibus34/05MercerLycia.pdf","https://archive.org/35/items/omnibus34/05MercerLycia.pdf")</f>
        <v>https://archive.org/35/items/omnibus34/05MercerLycia.pdf</v>
      </c>
    </row>
    <row r="331" spans="1:7" x14ac:dyDescent="0.2">
      <c r="A331" s="1">
        <v>34</v>
      </c>
      <c r="B331" s="1">
        <v>1997</v>
      </c>
      <c r="C331" s="1" t="s">
        <v>269</v>
      </c>
      <c r="D331" s="1" t="s">
        <v>784</v>
      </c>
      <c r="E331" s="1" t="s">
        <v>58</v>
      </c>
      <c r="F331" s="1" t="s">
        <v>59</v>
      </c>
      <c r="G331" s="2" t="str">
        <f>HYPERLINK("https://archive.org/35/items/omnibus34/06ScuphamSun.pdf","https://archive.org/35/items/omnibus34/06ScuphamSun.pdf")</f>
        <v>https://archive.org/35/items/omnibus34/06ScuphamSun.pdf</v>
      </c>
    </row>
    <row r="332" spans="1:7" x14ac:dyDescent="0.2">
      <c r="A332" s="1">
        <v>34</v>
      </c>
      <c r="B332" s="1">
        <v>1997</v>
      </c>
      <c r="C332" s="1" t="s">
        <v>457</v>
      </c>
      <c r="D332" s="1" t="s">
        <v>785</v>
      </c>
      <c r="E332" s="1" t="s">
        <v>131</v>
      </c>
      <c r="F332" s="1" t="s">
        <v>320</v>
      </c>
      <c r="G332" s="2" t="str">
        <f>HYPERLINK("https://archive.org/35/items/omnibus34/07SparkesPot.pdf","https://archive.org/35/items/omnibus34/07SparkesPot.pdf")</f>
        <v>https://archive.org/35/items/omnibus34/07SparkesPot.pdf</v>
      </c>
    </row>
    <row r="333" spans="1:7" x14ac:dyDescent="0.2">
      <c r="A333" s="1">
        <v>34</v>
      </c>
      <c r="B333" s="1">
        <v>1997</v>
      </c>
      <c r="C333" s="1" t="s">
        <v>786</v>
      </c>
      <c r="D333" s="1" t="s">
        <v>787</v>
      </c>
      <c r="E333" s="1" t="s">
        <v>51</v>
      </c>
      <c r="F333" s="1" t="s">
        <v>395</v>
      </c>
      <c r="G333" s="2" t="str">
        <f>HYPERLINK("https://archive.org/35/items/omnibus34/08GibsonAeneas.pdf","https://archive.org/35/items/omnibus34/08GibsonAeneas.pdf")</f>
        <v>https://archive.org/35/items/omnibus34/08GibsonAeneas.pdf</v>
      </c>
    </row>
    <row r="334" spans="1:7" x14ac:dyDescent="0.2">
      <c r="A334" s="1">
        <v>34</v>
      </c>
      <c r="B334" s="1">
        <v>1997</v>
      </c>
      <c r="C334" s="1" t="s">
        <v>788</v>
      </c>
      <c r="D334" s="1" t="s">
        <v>789</v>
      </c>
      <c r="E334" s="1" t="s">
        <v>93</v>
      </c>
      <c r="F334" s="1" t="s">
        <v>790</v>
      </c>
      <c r="G334" s="2" t="str">
        <f>HYPERLINK("https://archive.org/35/items/omnibus34/09MeadowsMoney.pdf","https://archive.org/35/items/omnibus34/09MeadowsMoney.pdf")</f>
        <v>https://archive.org/35/items/omnibus34/09MeadowsMoney.pdf</v>
      </c>
    </row>
    <row r="335" spans="1:7" x14ac:dyDescent="0.2">
      <c r="A335" s="1">
        <v>35</v>
      </c>
      <c r="B335" s="1">
        <v>1998</v>
      </c>
      <c r="C335" s="1" t="s">
        <v>791</v>
      </c>
      <c r="D335" s="1" t="s">
        <v>792</v>
      </c>
      <c r="E335" s="1" t="s">
        <v>177</v>
      </c>
      <c r="F335" s="1"/>
      <c r="G335" s="2" t="str">
        <f>HYPERLINK("https://archive.org/27/items/omnibus35/01GriffithsCare.pdf","https://archive.org/27/items/omnibus35/01GriffithsCare.pdf")</f>
        <v>https://archive.org/27/items/omnibus35/01GriffithsCare.pdf</v>
      </c>
    </row>
    <row r="336" spans="1:7" x14ac:dyDescent="0.2">
      <c r="A336" s="1">
        <v>35</v>
      </c>
      <c r="B336" s="1">
        <v>1998</v>
      </c>
      <c r="C336" s="1" t="s">
        <v>793</v>
      </c>
      <c r="D336" s="1" t="s">
        <v>794</v>
      </c>
      <c r="E336" s="1" t="s">
        <v>17</v>
      </c>
      <c r="F336" s="1" t="s">
        <v>795</v>
      </c>
      <c r="G336" s="2" t="str">
        <f>HYPERLINK("https://archive.org/27/items/omnibus35/02MorleyCleon.pdf","https://archive.org/27/items/omnibus35/02MorleyCleon.pdf")</f>
        <v>https://archive.org/27/items/omnibus35/02MorleyCleon.pdf</v>
      </c>
    </row>
    <row r="337" spans="1:7" x14ac:dyDescent="0.2">
      <c r="A337" s="1">
        <v>35</v>
      </c>
      <c r="B337" s="1">
        <v>1998</v>
      </c>
      <c r="C337" s="1" t="s">
        <v>796</v>
      </c>
      <c r="D337" s="1" t="s">
        <v>797</v>
      </c>
      <c r="E337" s="1" t="s">
        <v>13</v>
      </c>
      <c r="F337" s="1" t="s">
        <v>798</v>
      </c>
      <c r="G337" s="2" t="str">
        <f>HYPERLINK("https://archive.org/27/items/omnibus35/03JamesHorse.pdf","https://archive.org/27/items/omnibus35/03JamesHorse.pdf")</f>
        <v>https://archive.org/27/items/omnibus35/03JamesHorse.pdf</v>
      </c>
    </row>
    <row r="338" spans="1:7" x14ac:dyDescent="0.2">
      <c r="A338" s="1">
        <v>35</v>
      </c>
      <c r="B338" s="1">
        <v>1998</v>
      </c>
      <c r="C338" s="1" t="s">
        <v>606</v>
      </c>
      <c r="D338" s="1" t="s">
        <v>799</v>
      </c>
      <c r="E338" s="1" t="s">
        <v>238</v>
      </c>
      <c r="F338" s="1" t="s">
        <v>800</v>
      </c>
      <c r="G338" s="2" t="str">
        <f>HYPERLINK("https://archive.org/27/items/omnibus35/04ParkinsGracchus.pdf","https://archive.org/27/items/omnibus35/04ParkinsGracchus.pdf")</f>
        <v>https://archive.org/27/items/omnibus35/04ParkinsGracchus.pdf</v>
      </c>
    </row>
    <row r="339" spans="1:7" x14ac:dyDescent="0.2">
      <c r="A339" s="1">
        <v>35</v>
      </c>
      <c r="B339" s="1">
        <v>1998</v>
      </c>
      <c r="C339" s="1" t="s">
        <v>801</v>
      </c>
      <c r="D339" s="1" t="s">
        <v>802</v>
      </c>
      <c r="E339" s="1" t="s">
        <v>30</v>
      </c>
      <c r="F339" s="1" t="s">
        <v>649</v>
      </c>
      <c r="G339" s="2" t="str">
        <f>HYPERLINK("https://archive.org/27/items/omnibus35/05CooleyPompeii.pdf","https://archive.org/27/items/omnibus35/05CooleyPompeii.pdf")</f>
        <v>https://archive.org/27/items/omnibus35/05CooleyPompeii.pdf</v>
      </c>
    </row>
    <row r="340" spans="1:7" x14ac:dyDescent="0.2">
      <c r="A340" s="1">
        <v>35</v>
      </c>
      <c r="B340" s="1">
        <v>1998</v>
      </c>
      <c r="C340" s="1" t="s">
        <v>736</v>
      </c>
      <c r="D340" s="1" t="s">
        <v>803</v>
      </c>
      <c r="E340" s="1" t="s">
        <v>194</v>
      </c>
      <c r="F340" s="1" t="s">
        <v>804</v>
      </c>
      <c r="G340" s="2" t="str">
        <f>HYPERLINK("https://archive.org/27/items/omnibus35/06LaurenceNero.pdf","https://archive.org/27/items/omnibus35/06LaurenceNero.pdf")</f>
        <v>https://archive.org/27/items/omnibus35/06LaurenceNero.pdf</v>
      </c>
    </row>
    <row r="341" spans="1:7" x14ac:dyDescent="0.2">
      <c r="A341" s="1">
        <v>35</v>
      </c>
      <c r="B341" s="1">
        <v>1998</v>
      </c>
      <c r="C341" s="1" t="s">
        <v>805</v>
      </c>
      <c r="D341" s="1" t="s">
        <v>806</v>
      </c>
      <c r="E341" s="1" t="s">
        <v>807</v>
      </c>
      <c r="F341" s="1" t="s">
        <v>808</v>
      </c>
      <c r="G341" s="2" t="str">
        <f>HYPERLINK("https://archive.org/27/items/omnibus35/07PhilippSeneca.pdf","https://archive.org/27/items/omnibus35/07PhilippSeneca.pdf")</f>
        <v>https://archive.org/27/items/omnibus35/07PhilippSeneca.pdf</v>
      </c>
    </row>
    <row r="342" spans="1:7" x14ac:dyDescent="0.2">
      <c r="A342" s="1">
        <v>35</v>
      </c>
      <c r="B342" s="1">
        <v>1998</v>
      </c>
      <c r="C342" s="1" t="s">
        <v>809</v>
      </c>
      <c r="D342" s="1" t="s">
        <v>810</v>
      </c>
      <c r="E342" s="1" t="s">
        <v>51</v>
      </c>
      <c r="F342" s="1" t="s">
        <v>158</v>
      </c>
      <c r="G342" s="2" t="str">
        <f>HYPERLINK("https://archive.org/27/items/omnibus35/08PobjoyVergil.pdf","https://archive.org/27/items/omnibus35/08PobjoyVergil.pdf")</f>
        <v>https://archive.org/27/items/omnibus35/08PobjoyVergil.pdf</v>
      </c>
    </row>
    <row r="343" spans="1:7" x14ac:dyDescent="0.2">
      <c r="A343" s="1">
        <v>35</v>
      </c>
      <c r="B343" s="1">
        <v>1998</v>
      </c>
      <c r="C343" s="1" t="s">
        <v>619</v>
      </c>
      <c r="D343" s="1" t="s">
        <v>811</v>
      </c>
      <c r="E343" s="1" t="s">
        <v>58</v>
      </c>
      <c r="F343" s="1" t="s">
        <v>188</v>
      </c>
      <c r="G343" s="2" t="str">
        <f>HYPERLINK("https://archive.org/27/items/omnibus35/09MorwoodMedea.pdf","https://archive.org/27/items/omnibus35/09MorwoodMedea.pdf")</f>
        <v>https://archive.org/27/items/omnibus35/09MorwoodMedea.pdf</v>
      </c>
    </row>
    <row r="344" spans="1:7" x14ac:dyDescent="0.2">
      <c r="A344" s="1">
        <v>35</v>
      </c>
      <c r="B344" s="1">
        <v>1998</v>
      </c>
      <c r="C344" s="1" t="s">
        <v>409</v>
      </c>
      <c r="D344" s="1" t="s">
        <v>812</v>
      </c>
      <c r="E344" s="1" t="s">
        <v>30</v>
      </c>
      <c r="F344" s="1" t="s">
        <v>94</v>
      </c>
      <c r="G344" s="2" t="str">
        <f>HYPERLINK("https://archive.org/27/items/omnibus35/10SmithZoilos.pdf","https://archive.org/27/items/omnibus35/10SmithZoilos.pdf")</f>
        <v>https://archive.org/27/items/omnibus35/10SmithZoilos.pdf</v>
      </c>
    </row>
    <row r="345" spans="1:7" x14ac:dyDescent="0.2">
      <c r="A345" s="1">
        <v>36</v>
      </c>
      <c r="B345" s="1">
        <v>1998</v>
      </c>
      <c r="C345" s="1" t="s">
        <v>793</v>
      </c>
      <c r="D345" s="1" t="s">
        <v>813</v>
      </c>
      <c r="E345" s="1" t="s">
        <v>238</v>
      </c>
      <c r="F345" s="1" t="s">
        <v>782</v>
      </c>
      <c r="G345" s="2" t="str">
        <f>HYPERLINK("https://archive.org/19/items/omnibus36/01MorleyMetropolis.pdf","https://archive.org/19/items/omnibus36/01MorleyMetropolis.pdf")</f>
        <v>https://archive.org/19/items/omnibus36/01MorleyMetropolis.pdf</v>
      </c>
    </row>
    <row r="346" spans="1:7" x14ac:dyDescent="0.2">
      <c r="A346" s="1">
        <v>36</v>
      </c>
      <c r="B346" s="1">
        <v>1998</v>
      </c>
      <c r="C346" s="1" t="s">
        <v>814</v>
      </c>
      <c r="D346" s="1" t="s">
        <v>815</v>
      </c>
      <c r="E346" s="1" t="s">
        <v>58</v>
      </c>
      <c r="F346" s="1" t="s">
        <v>816</v>
      </c>
      <c r="G346" s="2" t="str">
        <f>HYPERLINK("https://archive.org/19/items/omnibus36/02MurrayPenelope.pdf","https://archive.org/19/items/omnibus36/02MurrayPenelope.pdf")</f>
        <v>https://archive.org/19/items/omnibus36/02MurrayPenelope.pdf</v>
      </c>
    </row>
    <row r="347" spans="1:7" x14ac:dyDescent="0.2">
      <c r="A347" s="1">
        <v>36</v>
      </c>
      <c r="B347" s="1">
        <v>1998</v>
      </c>
      <c r="C347" s="1" t="s">
        <v>137</v>
      </c>
      <c r="D347" s="1" t="s">
        <v>817</v>
      </c>
      <c r="E347" s="1" t="s">
        <v>23</v>
      </c>
      <c r="F347" s="1" t="s">
        <v>818</v>
      </c>
      <c r="G347" s="2" t="str">
        <f>HYPERLINK("https://archive.org/19/items/omnibus36/03JenkynsPoetry.pdf","https://archive.org/19/items/omnibus36/03JenkynsPoetry.pdf")</f>
        <v>https://archive.org/19/items/omnibus36/03JenkynsPoetry.pdf</v>
      </c>
    </row>
    <row r="348" spans="1:7" x14ac:dyDescent="0.2">
      <c r="A348" s="1">
        <v>36</v>
      </c>
      <c r="B348" s="1">
        <v>1998</v>
      </c>
      <c r="C348" s="1" t="s">
        <v>819</v>
      </c>
      <c r="D348" s="1" t="s">
        <v>820</v>
      </c>
      <c r="E348" s="1" t="s">
        <v>238</v>
      </c>
      <c r="F348" s="1" t="s">
        <v>510</v>
      </c>
      <c r="G348" s="2" t="str">
        <f>HYPERLINK("https://archive.org/19/items/omnibus36/04GruezelierGladiators.pdf","https://archive.org/19/items/omnibus36/04GruezelierGladiators.pdf")</f>
        <v>https://archive.org/19/items/omnibus36/04GruezelierGladiators.pdf</v>
      </c>
    </row>
    <row r="349" spans="1:7" x14ac:dyDescent="0.2">
      <c r="A349" s="1">
        <v>36</v>
      </c>
      <c r="B349" s="1">
        <v>1998</v>
      </c>
      <c r="C349" s="1" t="s">
        <v>796</v>
      </c>
      <c r="D349" s="1" t="s">
        <v>821</v>
      </c>
      <c r="E349" s="1" t="s">
        <v>13</v>
      </c>
      <c r="F349" s="1" t="s">
        <v>419</v>
      </c>
      <c r="G349" s="2" t="str">
        <f>HYPERLINK("https://archive.org/19/items/omnibus36/05JamesClues.pdf","https://archive.org/19/items/omnibus36/05JamesClues.pdf")</f>
        <v>https://archive.org/19/items/omnibus36/05JamesClues.pdf</v>
      </c>
    </row>
    <row r="350" spans="1:7" x14ac:dyDescent="0.2">
      <c r="A350" s="1">
        <v>36</v>
      </c>
      <c r="B350" s="1">
        <v>1998</v>
      </c>
      <c r="C350" s="1" t="s">
        <v>822</v>
      </c>
      <c r="D350" s="1" t="s">
        <v>823</v>
      </c>
      <c r="E350" s="1" t="s">
        <v>13</v>
      </c>
      <c r="F350" s="1" t="s">
        <v>34</v>
      </c>
      <c r="G350" s="2" t="str">
        <f>HYPERLINK("https://archive.org/19/items/omnibus36/06Heaney.pdf","https://archive.org/19/items/omnibus36/06Heaney.pdf")</f>
        <v>https://archive.org/19/items/omnibus36/06Heaney.pdf</v>
      </c>
    </row>
    <row r="351" spans="1:7" x14ac:dyDescent="0.2">
      <c r="A351" s="1">
        <v>36</v>
      </c>
      <c r="B351" s="1">
        <v>1998</v>
      </c>
      <c r="C351" s="1" t="s">
        <v>824</v>
      </c>
      <c r="D351" s="1" t="s">
        <v>825</v>
      </c>
      <c r="E351" s="1" t="s">
        <v>238</v>
      </c>
      <c r="F351" s="1" t="s">
        <v>826</v>
      </c>
      <c r="G351" s="2" t="str">
        <f>HYPERLINK("https://archive.org/19/items/omnibus36/07BeethamBattle.pdf","https://archive.org/19/items/omnibus36/07BeethamBattle.pdf")</f>
        <v>https://archive.org/19/items/omnibus36/07BeethamBattle.pdf</v>
      </c>
    </row>
    <row r="352" spans="1:7" x14ac:dyDescent="0.2">
      <c r="A352" s="1">
        <v>36</v>
      </c>
      <c r="B352" s="1">
        <v>1998</v>
      </c>
      <c r="C352" s="1" t="s">
        <v>634</v>
      </c>
      <c r="D352" s="1" t="s">
        <v>827</v>
      </c>
      <c r="E352" s="1" t="s">
        <v>58</v>
      </c>
      <c r="F352" s="1" t="s">
        <v>828</v>
      </c>
      <c r="G352" s="2" t="str">
        <f>HYPERLINK("https://archive.org/19/items/omnibus36/08HallClytemnestra.pdf","https://archive.org/19/items/omnibus36/08HallClytemnestra.pdf")</f>
        <v>https://archive.org/19/items/omnibus36/08HallClytemnestra.pdf</v>
      </c>
    </row>
    <row r="353" spans="1:7" x14ac:dyDescent="0.2">
      <c r="A353" s="1">
        <v>36</v>
      </c>
      <c r="B353" s="1">
        <v>1998</v>
      </c>
      <c r="C353" s="1" t="s">
        <v>829</v>
      </c>
      <c r="D353" s="1" t="s">
        <v>830</v>
      </c>
      <c r="E353" s="1" t="s">
        <v>238</v>
      </c>
      <c r="F353" s="1" t="s">
        <v>826</v>
      </c>
      <c r="G353" s="2" t="str">
        <f>HYPERLINK("https://archive.org/19/items/omnibus36/09BirleyVindolanda.pdf","https://archive.org/19/items/omnibus36/09BirleyVindolanda.pdf")</f>
        <v>https://archive.org/19/items/omnibus36/09BirleyVindolanda.pdf</v>
      </c>
    </row>
    <row r="354" spans="1:7" x14ac:dyDescent="0.2">
      <c r="A354" s="1">
        <v>36</v>
      </c>
      <c r="B354" s="1">
        <v>1998</v>
      </c>
      <c r="C354" s="1" t="s">
        <v>831</v>
      </c>
      <c r="D354" s="1" t="s">
        <v>832</v>
      </c>
      <c r="E354" s="1" t="s">
        <v>833</v>
      </c>
      <c r="F354" s="1" t="s">
        <v>834</v>
      </c>
      <c r="G354" s="2" t="str">
        <f>HYPERLINK("https://archive.org/19/items/omnibus36/10AldenUnderwear.pdf","https://archive.org/19/items/omnibus36/10AldenUnderwear.pdf")</f>
        <v>https://archive.org/19/items/omnibus36/10AldenUnderwear.pdf</v>
      </c>
    </row>
    <row r="355" spans="1:7" x14ac:dyDescent="0.2">
      <c r="A355" s="1">
        <v>37</v>
      </c>
      <c r="B355" s="1">
        <v>1999</v>
      </c>
      <c r="C355" s="1" t="s">
        <v>835</v>
      </c>
      <c r="D355" s="1" t="s">
        <v>836</v>
      </c>
      <c r="E355" s="1" t="s">
        <v>58</v>
      </c>
      <c r="F355" s="1" t="s">
        <v>743</v>
      </c>
      <c r="G355" s="2" t="str">
        <f>HYPERLINK("https://archive.org/22/items/omnibus37/01MinchinHomer.pdf","https://archive.org/22/items/omnibus37/01MinchinHomer.pdf")</f>
        <v>https://archive.org/22/items/omnibus37/01MinchinHomer.pdf</v>
      </c>
    </row>
    <row r="356" spans="1:7" x14ac:dyDescent="0.2">
      <c r="A356" s="1">
        <v>37</v>
      </c>
      <c r="B356" s="1">
        <v>1999</v>
      </c>
      <c r="C356" s="1" t="s">
        <v>269</v>
      </c>
      <c r="D356" s="1" t="s">
        <v>837</v>
      </c>
      <c r="E356" s="1" t="s">
        <v>238</v>
      </c>
      <c r="F356" s="1" t="s">
        <v>48</v>
      </c>
      <c r="G356" s="2" t="str">
        <f>HYPERLINK("https://archive.org/22/items/omnibus37/02ScuphamVesuvius.pdf","https://archive.org/22/items/omnibus37/02ScuphamVesuvius.pdf")</f>
        <v>https://archive.org/22/items/omnibus37/02ScuphamVesuvius.pdf</v>
      </c>
    </row>
    <row r="357" spans="1:7" x14ac:dyDescent="0.2">
      <c r="A357" s="1">
        <v>37</v>
      </c>
      <c r="B357" s="1">
        <v>1999</v>
      </c>
      <c r="C357" s="1" t="s">
        <v>801</v>
      </c>
      <c r="D357" s="1" t="s">
        <v>838</v>
      </c>
      <c r="E357" s="1" t="s">
        <v>30</v>
      </c>
      <c r="F357" s="1" t="s">
        <v>839</v>
      </c>
      <c r="G357" s="2" t="str">
        <f>HYPERLINK("https://archive.org/22/items/omnibus37/03CooleyPompeii.pdf","https://archive.org/22/items/omnibus37/03CooleyPompeii.pdf")</f>
        <v>https://archive.org/22/items/omnibus37/03CooleyPompeii.pdf</v>
      </c>
    </row>
    <row r="358" spans="1:7" x14ac:dyDescent="0.2">
      <c r="A358" s="1">
        <v>37</v>
      </c>
      <c r="B358" s="1">
        <v>1999</v>
      </c>
      <c r="C358" s="1" t="s">
        <v>249</v>
      </c>
      <c r="D358" s="1" t="s">
        <v>840</v>
      </c>
      <c r="E358" s="1" t="s">
        <v>51</v>
      </c>
      <c r="F358" s="1" t="s">
        <v>52</v>
      </c>
      <c r="G358" s="2" t="str">
        <f>HYPERLINK("https://archive.org/22/items/omnibus37/04HarrisonHoratian.pdf","https://archive.org/22/items/omnibus37/04HarrisonHoratian.pdf")</f>
        <v>https://archive.org/22/items/omnibus37/04HarrisonHoratian.pdf</v>
      </c>
    </row>
    <row r="359" spans="1:7" x14ac:dyDescent="0.2">
      <c r="A359" s="1">
        <v>37</v>
      </c>
      <c r="B359" s="1">
        <v>1999</v>
      </c>
      <c r="C359" s="1" t="s">
        <v>287</v>
      </c>
      <c r="D359" s="1" t="s">
        <v>841</v>
      </c>
      <c r="E359" s="1" t="s">
        <v>131</v>
      </c>
      <c r="F359" s="1" t="s">
        <v>38</v>
      </c>
      <c r="G359" s="2" t="str">
        <f>HYPERLINK("https://archive.org/22/items/omnibus37/05OsbornePandora.pdf","https://archive.org/22/items/omnibus37/05OsbornePandora.pdf")</f>
        <v>https://archive.org/22/items/omnibus37/05OsbornePandora.pdf</v>
      </c>
    </row>
    <row r="360" spans="1:7" x14ac:dyDescent="0.2">
      <c r="A360" s="1">
        <v>37</v>
      </c>
      <c r="B360" s="1">
        <v>1999</v>
      </c>
      <c r="C360" s="1" t="s">
        <v>842</v>
      </c>
      <c r="D360" s="1" t="s">
        <v>843</v>
      </c>
      <c r="E360" s="1" t="s">
        <v>299</v>
      </c>
      <c r="F360" s="1" t="s">
        <v>844</v>
      </c>
      <c r="G360" s="2" t="str">
        <f>HYPERLINK("https://archive.org/22/items/omnibus37/06WilliamsCoin.pdf","https://archive.org/22/items/omnibus37/06WilliamsCoin.pdf")</f>
        <v>https://archive.org/22/items/omnibus37/06WilliamsCoin.pdf</v>
      </c>
    </row>
    <row r="361" spans="1:7" x14ac:dyDescent="0.2">
      <c r="A361" s="1">
        <v>37</v>
      </c>
      <c r="B361" s="1">
        <v>1999</v>
      </c>
      <c r="C361" s="1" t="s">
        <v>721</v>
      </c>
      <c r="D361" s="1" t="s">
        <v>845</v>
      </c>
      <c r="E361" s="1" t="s">
        <v>13</v>
      </c>
      <c r="F361" s="1" t="s">
        <v>846</v>
      </c>
      <c r="G361" s="2" t="str">
        <f>HYPERLINK("https://archive.org/22/items/omnibus37/07FisserActaeon.pdf","https://archive.org/22/items/omnibus37/07FisserActaeon.pdf")</f>
        <v>https://archive.org/22/items/omnibus37/07FisserActaeon.pdf</v>
      </c>
    </row>
    <row r="362" spans="1:7" x14ac:dyDescent="0.2">
      <c r="A362" s="1">
        <v>37</v>
      </c>
      <c r="B362" s="1">
        <v>1999</v>
      </c>
      <c r="C362" s="1" t="s">
        <v>847</v>
      </c>
      <c r="D362" s="1" t="s">
        <v>848</v>
      </c>
      <c r="E362" s="1" t="s">
        <v>354</v>
      </c>
      <c r="F362" s="1" t="s">
        <v>849</v>
      </c>
      <c r="G362" s="2" t="str">
        <f>HYPERLINK("https://archive.org/22/items/omnibus37/08WilliamsHughes.pdf","https://archive.org/22/items/omnibus37/08WilliamsHughes.pdf")</f>
        <v>https://archive.org/22/items/omnibus37/08WilliamsHughes.pdf</v>
      </c>
    </row>
    <row r="363" spans="1:7" x14ac:dyDescent="0.2">
      <c r="A363" s="1">
        <v>37</v>
      </c>
      <c r="B363" s="1">
        <v>1999</v>
      </c>
      <c r="C363" s="1" t="s">
        <v>850</v>
      </c>
      <c r="D363" s="1" t="s">
        <v>851</v>
      </c>
      <c r="E363" s="1" t="s">
        <v>852</v>
      </c>
      <c r="F363" s="1" t="s">
        <v>18</v>
      </c>
      <c r="G363" s="2" t="str">
        <f>HYPERLINK("https://archive.org/22/items/omnibus37/09KrausEat.pdf","https://archive.org/22/items/omnibus37/09KrausEat.pdf")</f>
        <v>https://archive.org/22/items/omnibus37/09KrausEat.pdf</v>
      </c>
    </row>
    <row r="364" spans="1:7" x14ac:dyDescent="0.2">
      <c r="A364" s="1">
        <v>37</v>
      </c>
      <c r="B364" s="1">
        <v>1999</v>
      </c>
      <c r="C364" s="1" t="s">
        <v>282</v>
      </c>
      <c r="D364" s="1" t="s">
        <v>853</v>
      </c>
      <c r="E364" s="1" t="s">
        <v>238</v>
      </c>
      <c r="F364" s="1" t="s">
        <v>502</v>
      </c>
      <c r="G364" s="2" t="str">
        <f>HYPERLINK("https://archive.org/22/items/omnibus37/10GoodmanChrist.pdf","https://archive.org/22/items/omnibus37/10GoodmanChrist.pdf")</f>
        <v>https://archive.org/22/items/omnibus37/10GoodmanChrist.pdf</v>
      </c>
    </row>
    <row r="365" spans="1:7" x14ac:dyDescent="0.2">
      <c r="A365" s="1">
        <v>38</v>
      </c>
      <c r="B365" s="1">
        <v>1999</v>
      </c>
      <c r="C365" s="1" t="s">
        <v>227</v>
      </c>
      <c r="D365" s="1" t="s">
        <v>854</v>
      </c>
      <c r="E365" s="1" t="s">
        <v>131</v>
      </c>
      <c r="F365" s="1" t="s">
        <v>132</v>
      </c>
      <c r="G365" s="2" t="str">
        <f>HYPERLINK("https://archive.org/31/items/omnibus38/01ParkerDiomedes.pdf","https://archive.org/31/items/omnibus38/01ParkerDiomedes.pdf")</f>
        <v>https://archive.org/31/items/omnibus38/01ParkerDiomedes.pdf</v>
      </c>
    </row>
    <row r="366" spans="1:7" x14ac:dyDescent="0.2">
      <c r="A366" s="1">
        <v>38</v>
      </c>
      <c r="B366" s="1">
        <v>1999</v>
      </c>
      <c r="C366" s="1" t="s">
        <v>175</v>
      </c>
      <c r="D366" s="1" t="s">
        <v>855</v>
      </c>
      <c r="E366" s="1" t="s">
        <v>238</v>
      </c>
      <c r="F366" s="1" t="s">
        <v>800</v>
      </c>
      <c r="G366" s="2" t="str">
        <f>HYPERLINK("https://archive.org/31/items/omnibus38/02WiedemannMillenium.pdf","https://archive.org/31/items/omnibus38/02WiedemannMillenium.pdf")</f>
        <v>https://archive.org/31/items/omnibus38/02WiedemannMillenium.pdf</v>
      </c>
    </row>
    <row r="367" spans="1:7" x14ac:dyDescent="0.2">
      <c r="A367" s="1">
        <v>38</v>
      </c>
      <c r="B367" s="1">
        <v>1999</v>
      </c>
      <c r="C367" s="1" t="s">
        <v>287</v>
      </c>
      <c r="D367" s="1" t="s">
        <v>856</v>
      </c>
      <c r="E367" s="1" t="s">
        <v>131</v>
      </c>
      <c r="F367" s="1" t="s">
        <v>857</v>
      </c>
      <c r="G367" s="2" t="str">
        <f>HYPERLINK("https://archive.org/31/items/omnibus38/03OsbornePainting.pdf","https://archive.org/31/items/omnibus38/03OsbornePainting.pdf")</f>
        <v>https://archive.org/31/items/omnibus38/03OsbornePainting.pdf</v>
      </c>
    </row>
    <row r="368" spans="1:7" x14ac:dyDescent="0.2">
      <c r="A368" s="1">
        <v>38</v>
      </c>
      <c r="B368" s="1">
        <v>1999</v>
      </c>
      <c r="C368" s="1" t="s">
        <v>571</v>
      </c>
      <c r="D368" s="1" t="s">
        <v>858</v>
      </c>
      <c r="E368" s="1" t="s">
        <v>238</v>
      </c>
      <c r="F368" s="1" t="s">
        <v>24</v>
      </c>
      <c r="G368" s="2" t="str">
        <f>HYPERLINK("https://archive.org/31/items/omnibus38/04BerryJury.pdf","https://archive.org/31/items/omnibus38/04BerryJury.pdf")</f>
        <v>https://archive.org/31/items/omnibus38/04BerryJury.pdf</v>
      </c>
    </row>
    <row r="369" spans="1:7" x14ac:dyDescent="0.2">
      <c r="A369" s="1">
        <v>38</v>
      </c>
      <c r="B369" s="1">
        <v>1999</v>
      </c>
      <c r="C369" s="1" t="s">
        <v>859</v>
      </c>
      <c r="D369" s="1" t="s">
        <v>860</v>
      </c>
      <c r="E369" s="1" t="s">
        <v>17</v>
      </c>
      <c r="F369" s="1" t="s">
        <v>861</v>
      </c>
      <c r="G369" s="2" t="str">
        <f>HYPERLINK("https://archive.org/31/items/omnibus38/05RoodThuydides.pdf","https://archive.org/31/items/omnibus38/05RoodThuydides.pdf")</f>
        <v>https://archive.org/31/items/omnibus38/05RoodThuydides.pdf</v>
      </c>
    </row>
    <row r="370" spans="1:7" x14ac:dyDescent="0.2">
      <c r="A370" s="1">
        <v>38</v>
      </c>
      <c r="B370" s="1">
        <v>1999</v>
      </c>
      <c r="C370" s="1" t="s">
        <v>336</v>
      </c>
      <c r="D370" s="1" t="s">
        <v>862</v>
      </c>
      <c r="E370" s="1" t="s">
        <v>30</v>
      </c>
      <c r="F370" s="1" t="s">
        <v>94</v>
      </c>
      <c r="G370" s="2" t="str">
        <f>HYPERLINK("https://archive.org/31/items/omnibus38/06PattersonTitus.pdf","https://archive.org/31/items/omnibus38/06PattersonTitus.pdf")</f>
        <v>https://archive.org/31/items/omnibus38/06PattersonTitus.pdf</v>
      </c>
    </row>
    <row r="371" spans="1:7" x14ac:dyDescent="0.2">
      <c r="A371" s="1">
        <v>38</v>
      </c>
      <c r="B371" s="1">
        <v>1999</v>
      </c>
      <c r="C371" s="1" t="s">
        <v>863</v>
      </c>
      <c r="D371" s="1" t="s">
        <v>864</v>
      </c>
      <c r="E371" s="1" t="s">
        <v>62</v>
      </c>
      <c r="F371" s="1" t="s">
        <v>14</v>
      </c>
      <c r="G371" s="2" t="str">
        <f>HYPERLINK("https://archive.org/31/items/omnibus38/07MorganEducation.pdf","https://archive.org/31/items/omnibus38/07MorganEducation.pdf")</f>
        <v>https://archive.org/31/items/omnibus38/07MorganEducation.pdf</v>
      </c>
    </row>
    <row r="372" spans="1:7" x14ac:dyDescent="0.2">
      <c r="A372" s="1">
        <v>38</v>
      </c>
      <c r="B372" s="1">
        <v>1999</v>
      </c>
      <c r="C372" s="1" t="s">
        <v>865</v>
      </c>
      <c r="D372" s="1" t="s">
        <v>866</v>
      </c>
      <c r="E372" s="1" t="s">
        <v>51</v>
      </c>
      <c r="F372" s="1" t="s">
        <v>867</v>
      </c>
      <c r="G372" s="2" t="str">
        <f>HYPERLINK("https://archive.org/31/items/omnibus38/08TarbetAeneas.pdf","https://archive.org/31/items/omnibus38/08TarbetAeneas.pdf")</f>
        <v>https://archive.org/31/items/omnibus38/08TarbetAeneas.pdf</v>
      </c>
    </row>
    <row r="373" spans="1:7" x14ac:dyDescent="0.2">
      <c r="A373" s="1">
        <v>38</v>
      </c>
      <c r="B373" s="1">
        <v>1999</v>
      </c>
      <c r="C373" s="1" t="s">
        <v>868</v>
      </c>
      <c r="D373" s="1" t="s">
        <v>869</v>
      </c>
      <c r="E373" s="1" t="s">
        <v>344</v>
      </c>
      <c r="F373" s="1"/>
      <c r="G373" s="2" t="str">
        <f>HYPERLINK("https://archive.org/31/items/omnibus38/09BisphamCountry.pdf","https://archive.org/31/items/omnibus38/09BisphamCountry.pdf")</f>
        <v>https://archive.org/31/items/omnibus38/09BisphamCountry.pdf</v>
      </c>
    </row>
    <row r="374" spans="1:7" x14ac:dyDescent="0.2">
      <c r="A374" s="1">
        <v>38</v>
      </c>
      <c r="B374" s="1">
        <v>1999</v>
      </c>
      <c r="C374" s="1" t="s">
        <v>870</v>
      </c>
      <c r="D374" s="1" t="s">
        <v>871</v>
      </c>
      <c r="E374" s="1" t="s">
        <v>51</v>
      </c>
      <c r="F374" s="1" t="s">
        <v>18</v>
      </c>
      <c r="G374" s="2" t="str">
        <f>HYPERLINK("https://archive.org/31/items/omnibus38/10GraingerChef.pdf","https://archive.org/31/items/omnibus38/10GraingerChef.pdf")</f>
        <v>https://archive.org/31/items/omnibus38/10GraingerChef.pdf</v>
      </c>
    </row>
    <row r="375" spans="1:7" x14ac:dyDescent="0.2">
      <c r="A375" s="1">
        <v>38</v>
      </c>
      <c r="B375" s="1">
        <v>1999</v>
      </c>
      <c r="C375" s="1" t="s">
        <v>872</v>
      </c>
      <c r="D375" s="1" t="s">
        <v>873</v>
      </c>
      <c r="E375" s="1" t="s">
        <v>13</v>
      </c>
      <c r="F375" s="1" t="s">
        <v>24</v>
      </c>
      <c r="G375" s="2" t="str">
        <f>HYPERLINK("https://archive.org/31/items/omnibus38/11SteeleGordianus.pdf","https://archive.org/31/items/omnibus38/11SteeleGordianus.pdf")</f>
        <v>https://archive.org/31/items/omnibus38/11SteeleGordianus.pdf</v>
      </c>
    </row>
    <row r="376" spans="1:7" x14ac:dyDescent="0.2">
      <c r="A376" s="1">
        <v>39</v>
      </c>
      <c r="B376" s="1">
        <v>2000</v>
      </c>
      <c r="C376" s="1" t="s">
        <v>874</v>
      </c>
      <c r="D376" s="1" t="s">
        <v>875</v>
      </c>
      <c r="E376" s="1" t="s">
        <v>238</v>
      </c>
      <c r="F376" s="1" t="s">
        <v>800</v>
      </c>
      <c r="G376" s="2" t="str">
        <f>HYPERLINK("https://archive.org/5/items/ominibus39/01GriffithDomitian.pdf","https://archive.org/5/items/ominibus39/01GriffithDomitian.pdf")</f>
        <v>https://archive.org/5/items/ominibus39/01GriffithDomitian.pdf</v>
      </c>
    </row>
    <row r="377" spans="1:7" x14ac:dyDescent="0.2">
      <c r="A377" s="1">
        <v>39</v>
      </c>
      <c r="B377" s="1">
        <v>2000</v>
      </c>
      <c r="C377" s="1" t="s">
        <v>876</v>
      </c>
      <c r="D377" s="1" t="s">
        <v>877</v>
      </c>
      <c r="E377" s="1" t="s">
        <v>93</v>
      </c>
      <c r="F377" s="1" t="s">
        <v>878</v>
      </c>
      <c r="G377" s="2" t="str">
        <f>HYPERLINK("https://archive.org/5/items/ominibus39/02VoutHeracles.pdf","https://archive.org/5/items/ominibus39/02VoutHeracles.pdf")</f>
        <v>https://archive.org/5/items/ominibus39/02VoutHeracles.pdf</v>
      </c>
    </row>
    <row r="378" spans="1:7" x14ac:dyDescent="0.2">
      <c r="A378" s="1">
        <v>39</v>
      </c>
      <c r="B378" s="1">
        <v>2000</v>
      </c>
      <c r="C378" s="1" t="s">
        <v>879</v>
      </c>
      <c r="D378" s="1" t="s">
        <v>880</v>
      </c>
      <c r="E378" s="1" t="s">
        <v>30</v>
      </c>
      <c r="F378" s="1" t="s">
        <v>881</v>
      </c>
      <c r="G378" s="2" t="str">
        <f>HYPERLINK("https://archive.org/5/items/ominibus39/03BowmanComputers.pdf","https://archive.org/5/items/ominibus39/03BowmanComputers.pdf")</f>
        <v>https://archive.org/5/items/ominibus39/03BowmanComputers.pdf</v>
      </c>
    </row>
    <row r="379" spans="1:7" x14ac:dyDescent="0.2">
      <c r="A379" s="1">
        <v>39</v>
      </c>
      <c r="B379" s="1">
        <v>2000</v>
      </c>
      <c r="C379" s="1" t="s">
        <v>882</v>
      </c>
      <c r="D379" s="1" t="s">
        <v>883</v>
      </c>
      <c r="E379" s="1" t="s">
        <v>58</v>
      </c>
      <c r="F379" s="1" t="s">
        <v>448</v>
      </c>
      <c r="G379" s="2" t="str">
        <f>HYPERLINK("https://archive.org/5/items/ominibus39/04HauboldHector.pdf","https://archive.org/5/items/ominibus39/04HauboldHector.pdf")</f>
        <v>https://archive.org/5/items/ominibus39/04HauboldHector.pdf</v>
      </c>
    </row>
    <row r="380" spans="1:7" x14ac:dyDescent="0.2">
      <c r="A380" s="1">
        <v>39</v>
      </c>
      <c r="B380" s="1">
        <v>2000</v>
      </c>
      <c r="C380" s="1" t="s">
        <v>884</v>
      </c>
      <c r="D380" s="1" t="s">
        <v>885</v>
      </c>
      <c r="E380" s="1" t="s">
        <v>23</v>
      </c>
      <c r="F380" s="1" t="s">
        <v>886</v>
      </c>
      <c r="G380" s="2" t="str">
        <f>HYPERLINK("https://archive.org/5/items/ominibus39/05DavidsonDido.pdf","https://archive.org/5/items/ominibus39/05DavidsonDido.pdf")</f>
        <v>https://archive.org/5/items/ominibus39/05DavidsonDido.pdf</v>
      </c>
    </row>
    <row r="381" spans="1:7" x14ac:dyDescent="0.2">
      <c r="A381" s="1">
        <v>39</v>
      </c>
      <c r="B381" s="1">
        <v>2000</v>
      </c>
      <c r="C381" s="1" t="s">
        <v>887</v>
      </c>
      <c r="D381" s="1" t="s">
        <v>888</v>
      </c>
      <c r="E381" s="1" t="s">
        <v>58</v>
      </c>
      <c r="F381" s="1" t="s">
        <v>889</v>
      </c>
      <c r="G381" s="2" t="str">
        <f>HYPERLINK("https://archive.org/5/items/ominibus39/06BudelmannOedipus.pdf","https://archive.org/5/items/ominibus39/06BudelmannOedipus.pdf")</f>
        <v>https://archive.org/5/items/ominibus39/06BudelmannOedipus.pdf</v>
      </c>
    </row>
    <row r="382" spans="1:7" x14ac:dyDescent="0.2">
      <c r="A382" s="1">
        <v>39</v>
      </c>
      <c r="B382" s="1">
        <v>2000</v>
      </c>
      <c r="C382" s="1" t="s">
        <v>440</v>
      </c>
      <c r="D382" s="1" t="s">
        <v>890</v>
      </c>
      <c r="E382" s="1" t="s">
        <v>398</v>
      </c>
      <c r="F382" s="1" t="s">
        <v>27</v>
      </c>
      <c r="G382" s="2" t="str">
        <f>HYPERLINK("https://archive.org/5/items/ominibus39/07WestJoke.pdf","https://archive.org/5/items/ominibus39/07WestJoke.pdf")</f>
        <v>https://archive.org/5/items/ominibus39/07WestJoke.pdf</v>
      </c>
    </row>
    <row r="383" spans="1:7" x14ac:dyDescent="0.2">
      <c r="A383" s="1">
        <v>39</v>
      </c>
      <c r="B383" s="1">
        <v>2000</v>
      </c>
      <c r="C383" s="1" t="s">
        <v>287</v>
      </c>
      <c r="D383" s="1" t="s">
        <v>891</v>
      </c>
      <c r="E383" s="1" t="s">
        <v>131</v>
      </c>
      <c r="F383" s="1" t="s">
        <v>892</v>
      </c>
      <c r="G383" s="2" t="str">
        <f>HYPERLINK("https://archive.org/5/items/ominibus39/08OsborneErechtheum.pdf","https://archive.org/5/items/ominibus39/08OsborneErechtheum.pdf")</f>
        <v>https://archive.org/5/items/ominibus39/08OsborneErechtheum.pdf</v>
      </c>
    </row>
    <row r="384" spans="1:7" x14ac:dyDescent="0.2">
      <c r="A384" s="1">
        <v>39</v>
      </c>
      <c r="B384" s="1">
        <v>2000</v>
      </c>
      <c r="C384" s="1" t="s">
        <v>46</v>
      </c>
      <c r="D384" s="1" t="s">
        <v>893</v>
      </c>
      <c r="E384" s="1" t="s">
        <v>58</v>
      </c>
      <c r="F384" s="1" t="s">
        <v>894</v>
      </c>
      <c r="G384" s="2" t="str">
        <f>HYPERLINK("https://archive.org/5/items/ominibus39/09CartledgeAristophanes.pdf","https://archive.org/5/items/ominibus39/09CartledgeAristophanes.pdf")</f>
        <v>https://archive.org/5/items/ominibus39/09CartledgeAristophanes.pdf</v>
      </c>
    </row>
    <row r="385" spans="1:7" x14ac:dyDescent="0.2">
      <c r="A385" s="1">
        <v>40</v>
      </c>
      <c r="B385" s="1">
        <v>2000</v>
      </c>
      <c r="C385" s="1" t="s">
        <v>895</v>
      </c>
      <c r="D385" s="1" t="s">
        <v>896</v>
      </c>
      <c r="E385" s="1" t="s">
        <v>238</v>
      </c>
      <c r="F385" s="1" t="s">
        <v>800</v>
      </c>
      <c r="G385" s="2" t="str">
        <f>HYPERLINK("https://archive.org/13/items/omnibus40/01HeskerCommodus.pdf","https://archive.org/13/items/omnibus40/01HeskerCommodus.pdf")</f>
        <v>https://archive.org/13/items/omnibus40/01HeskerCommodus.pdf</v>
      </c>
    </row>
    <row r="386" spans="1:7" x14ac:dyDescent="0.2">
      <c r="A386" s="1">
        <v>40</v>
      </c>
      <c r="B386" s="1">
        <v>2000</v>
      </c>
      <c r="C386" s="1" t="s">
        <v>801</v>
      </c>
      <c r="D386" s="1" t="s">
        <v>897</v>
      </c>
      <c r="E386" s="1" t="s">
        <v>194</v>
      </c>
      <c r="F386" s="1" t="s">
        <v>649</v>
      </c>
      <c r="G386" s="2" t="str">
        <f>HYPERLINK("https://archive.org/13/items/omnibus40/02CooleyPompeii.pdf","https://archive.org/13/items/omnibus40/02CooleyPompeii.pdf")</f>
        <v>https://archive.org/13/items/omnibus40/02CooleyPompeii.pdf</v>
      </c>
    </row>
    <row r="387" spans="1:7" x14ac:dyDescent="0.2">
      <c r="A387" s="1">
        <v>40</v>
      </c>
      <c r="B387" s="1">
        <v>2000</v>
      </c>
      <c r="C387" s="1" t="s">
        <v>269</v>
      </c>
      <c r="D387" s="1" t="s">
        <v>898</v>
      </c>
      <c r="E387" s="1" t="s">
        <v>58</v>
      </c>
      <c r="F387" s="1" t="s">
        <v>59</v>
      </c>
      <c r="G387" s="2" t="str">
        <f>HYPERLINK("https://archive.org/13/items/omnibus40/03ScuphamChild.pdf","https://archive.org/13/items/omnibus40/03ScuphamChild.pdf")</f>
        <v>https://archive.org/13/items/omnibus40/03ScuphamChild.pdf</v>
      </c>
    </row>
    <row r="388" spans="1:7" x14ac:dyDescent="0.2">
      <c r="A388" s="1">
        <v>40</v>
      </c>
      <c r="B388" s="1">
        <v>2000</v>
      </c>
      <c r="C388" s="1" t="s">
        <v>409</v>
      </c>
      <c r="D388" s="1" t="s">
        <v>899</v>
      </c>
      <c r="E388" s="1" t="s">
        <v>30</v>
      </c>
      <c r="F388" s="1" t="s">
        <v>900</v>
      </c>
      <c r="G388" s="2" t="str">
        <f>HYPERLINK("https://archive.org/13/items/omnibus40/04SmithMasterpiece.pdf","https://archive.org/13/items/omnibus40/04SmithMasterpiece.pdf")</f>
        <v>https://archive.org/13/items/omnibus40/04SmithMasterpiece.pdf</v>
      </c>
    </row>
    <row r="389" spans="1:7" x14ac:dyDescent="0.2">
      <c r="A389" s="1">
        <v>40</v>
      </c>
      <c r="B389" s="1">
        <v>2000</v>
      </c>
      <c r="C389" s="1" t="s">
        <v>901</v>
      </c>
      <c r="D389" s="1" t="s">
        <v>902</v>
      </c>
      <c r="E389" s="1" t="s">
        <v>354</v>
      </c>
      <c r="F389" s="1" t="s">
        <v>903</v>
      </c>
      <c r="G389" s="2" t="str">
        <f>HYPERLINK("https://archive.org/13/items/omnibus40/05StamtakisShakespeare.pdf","https://archive.org/13/items/omnibus40/05StamtakisShakespeare.pdf")</f>
        <v>https://archive.org/13/items/omnibus40/05StamtakisShakespeare.pdf</v>
      </c>
    </row>
    <row r="390" spans="1:7" x14ac:dyDescent="0.2">
      <c r="A390" s="1">
        <v>40</v>
      </c>
      <c r="B390" s="1">
        <v>2000</v>
      </c>
      <c r="C390" s="1" t="s">
        <v>904</v>
      </c>
      <c r="D390" s="1" t="s">
        <v>905</v>
      </c>
      <c r="E390" s="1" t="s">
        <v>906</v>
      </c>
      <c r="F390" s="1" t="s">
        <v>907</v>
      </c>
      <c r="G390" s="2" t="str">
        <f>HYPERLINK("https://archive.org/13/items/omnibus40/06WhitbyAlexander.pdf","https://archive.org/13/items/omnibus40/06WhitbyAlexander.pdf")</f>
        <v>https://archive.org/13/items/omnibus40/06WhitbyAlexander.pdf</v>
      </c>
    </row>
    <row r="391" spans="1:7" x14ac:dyDescent="0.2">
      <c r="A391" s="1">
        <v>40</v>
      </c>
      <c r="B391" s="1">
        <v>2000</v>
      </c>
      <c r="C391" s="1" t="s">
        <v>850</v>
      </c>
      <c r="D391" s="1" t="s">
        <v>908</v>
      </c>
      <c r="E391" s="1" t="s">
        <v>344</v>
      </c>
      <c r="F391" s="1" t="s">
        <v>909</v>
      </c>
      <c r="G391" s="2" t="str">
        <f>HYPERLINK("https://archive.org/13/items/omnibus40/07KrausMedicine.pdf","https://archive.org/13/items/omnibus40/07KrausMedicine.pdf")</f>
        <v>https://archive.org/13/items/omnibus40/07KrausMedicine.pdf</v>
      </c>
    </row>
    <row r="392" spans="1:7" x14ac:dyDescent="0.2">
      <c r="A392" s="1">
        <v>40</v>
      </c>
      <c r="B392" s="1">
        <v>2000</v>
      </c>
      <c r="C392" s="1" t="s">
        <v>910</v>
      </c>
      <c r="D392" s="1" t="s">
        <v>911</v>
      </c>
      <c r="E392" s="1" t="s">
        <v>17</v>
      </c>
      <c r="F392" s="1" t="s">
        <v>48</v>
      </c>
      <c r="G392" s="2" t="str">
        <f>HYPERLINK("https://archive.org/13/items/omnibus40/08WestMessengers.pdf","https://archive.org/13/items/omnibus40/08WestMessengers.pdf")</f>
        <v>https://archive.org/13/items/omnibus40/08WestMessengers.pdf</v>
      </c>
    </row>
    <row r="393" spans="1:7" x14ac:dyDescent="0.2">
      <c r="A393" s="1">
        <v>40</v>
      </c>
      <c r="B393" s="1">
        <v>2000</v>
      </c>
      <c r="C393" s="1" t="s">
        <v>912</v>
      </c>
      <c r="D393" s="1" t="s">
        <v>913</v>
      </c>
      <c r="E393" s="1" t="s">
        <v>58</v>
      </c>
      <c r="F393" s="1" t="s">
        <v>914</v>
      </c>
      <c r="G393" s="2" t="str">
        <f>HYPERLINK("https://archive.org/13/items/omnibus40/09FowlerClothes.pdf","https://archive.org/13/items/omnibus40/09FowlerClothes.pdf")</f>
        <v>https://archive.org/13/items/omnibus40/09FowlerClothes.pdf</v>
      </c>
    </row>
    <row r="394" spans="1:7" x14ac:dyDescent="0.2">
      <c r="A394" s="1">
        <v>40</v>
      </c>
      <c r="B394" s="1">
        <v>2000</v>
      </c>
      <c r="C394" s="1" t="s">
        <v>915</v>
      </c>
      <c r="D394" s="1" t="s">
        <v>916</v>
      </c>
      <c r="E394" s="1" t="s">
        <v>180</v>
      </c>
      <c r="F394" s="1" t="s">
        <v>800</v>
      </c>
      <c r="G394" s="2" t="str">
        <f>HYPERLINK("https://archive.org/13/items/omnibus40/10LairdSpeech.pdf","https://archive.org/13/items/omnibus40/10LairdSpeech.pdf")</f>
        <v>https://archive.org/13/items/omnibus40/10LairdSpeech.pdf</v>
      </c>
    </row>
    <row r="395" spans="1:7" x14ac:dyDescent="0.2">
      <c r="A395" s="1">
        <v>40</v>
      </c>
      <c r="B395" s="1">
        <v>2000</v>
      </c>
      <c r="C395" s="1" t="s">
        <v>917</v>
      </c>
      <c r="D395" s="1" t="s">
        <v>918</v>
      </c>
      <c r="E395" s="1" t="s">
        <v>238</v>
      </c>
      <c r="F395" s="1" t="s">
        <v>800</v>
      </c>
      <c r="G395" s="2" t="str">
        <f>HYPERLINK("https://archive.org/13/items/omnibus40/11LairdMunicpal.pdf","https://archive.org/13/items/omnibus40/11LairdMunicpal.pdf")</f>
        <v>https://archive.org/13/items/omnibus40/11LairdMunicpal.pdf</v>
      </c>
    </row>
    <row r="396" spans="1:7" x14ac:dyDescent="0.2">
      <c r="A396" s="1">
        <v>41</v>
      </c>
      <c r="B396" s="1">
        <v>2001</v>
      </c>
      <c r="C396" s="1" t="s">
        <v>919</v>
      </c>
      <c r="D396" s="1" t="s">
        <v>920</v>
      </c>
      <c r="E396" s="1" t="s">
        <v>13</v>
      </c>
      <c r="F396" s="1"/>
      <c r="G396" s="2" t="str">
        <f>HYPERLINK("https://archive.org/31/items/omnibus41/01MalamudCircus.pdf","https://archive.org/31/items/omnibus41/01MalamudCircus.pdf")</f>
        <v>https://archive.org/31/items/omnibus41/01MalamudCircus.pdf</v>
      </c>
    </row>
    <row r="397" spans="1:7" x14ac:dyDescent="0.2">
      <c r="A397" s="1">
        <v>41</v>
      </c>
      <c r="B397" s="1">
        <v>2001</v>
      </c>
      <c r="C397" s="1" t="s">
        <v>921</v>
      </c>
      <c r="D397" s="1" t="s">
        <v>922</v>
      </c>
      <c r="E397" s="1" t="s">
        <v>131</v>
      </c>
      <c r="F397" s="1" t="s">
        <v>857</v>
      </c>
      <c r="G397" s="2" t="str">
        <f>HYPERLINK("https://archive.org/31/items/omnibus41/02WoffSophilos.pdf","https://archive.org/31/items/omnibus41/02WoffSophilos.pdf")</f>
        <v>https://archive.org/31/items/omnibus41/02WoffSophilos.pdf</v>
      </c>
    </row>
    <row r="398" spans="1:7" x14ac:dyDescent="0.2">
      <c r="A398" s="1">
        <v>41</v>
      </c>
      <c r="B398" s="1">
        <v>2001</v>
      </c>
      <c r="C398" s="1" t="s">
        <v>923</v>
      </c>
      <c r="D398" s="1" t="s">
        <v>924</v>
      </c>
      <c r="E398" s="1" t="s">
        <v>13</v>
      </c>
      <c r="F398" s="1" t="s">
        <v>743</v>
      </c>
      <c r="G398" s="2" t="str">
        <f>HYPERLINK("https://archive.org/31/items/omnibus41/03GraziosiHomer.pdf","https://archive.org/31/items/omnibus41/03GraziosiHomer.pdf")</f>
        <v>https://archive.org/31/items/omnibus41/03GraziosiHomer.pdf</v>
      </c>
    </row>
    <row r="399" spans="1:7" x14ac:dyDescent="0.2">
      <c r="A399" s="1">
        <v>41</v>
      </c>
      <c r="B399" s="1">
        <v>2001</v>
      </c>
      <c r="C399" s="1" t="s">
        <v>541</v>
      </c>
      <c r="D399" s="1" t="s">
        <v>925</v>
      </c>
      <c r="E399" s="1" t="s">
        <v>23</v>
      </c>
      <c r="F399" s="1" t="s">
        <v>926</v>
      </c>
      <c r="G399" s="2" t="str">
        <f>HYPERLINK("https://archive.org/31/items/omnibus41/04EdwardsClaudius.pdf","https://archive.org/31/items/omnibus41/04EdwardsClaudius.pdf")</f>
        <v>https://archive.org/31/items/omnibus41/04EdwardsClaudius.pdf</v>
      </c>
    </row>
    <row r="400" spans="1:7" x14ac:dyDescent="0.2">
      <c r="A400" s="1">
        <v>41</v>
      </c>
      <c r="B400" s="1">
        <v>2001</v>
      </c>
      <c r="C400" s="1" t="s">
        <v>927</v>
      </c>
      <c r="D400" s="1" t="s">
        <v>928</v>
      </c>
      <c r="E400" s="1" t="s">
        <v>17</v>
      </c>
      <c r="F400" s="1" t="s">
        <v>929</v>
      </c>
      <c r="G400" s="2" t="str">
        <f>HYPERLINK("https://archive.org/31/items/omnibus41/05Staffordkomos.pdf","https://archive.org/31/items/omnibus41/05Staffordkomos.pdf")</f>
        <v>https://archive.org/31/items/omnibus41/05Staffordkomos.pdf</v>
      </c>
    </row>
    <row r="401" spans="1:7" x14ac:dyDescent="0.2">
      <c r="A401" s="1">
        <v>41</v>
      </c>
      <c r="B401" s="1">
        <v>2001</v>
      </c>
      <c r="C401" s="1" t="s">
        <v>152</v>
      </c>
      <c r="D401" s="1" t="s">
        <v>930</v>
      </c>
      <c r="E401" s="1" t="s">
        <v>51</v>
      </c>
      <c r="F401" s="1" t="s">
        <v>540</v>
      </c>
      <c r="G401" s="2" t="str">
        <f>HYPERLINK("https://archive.org/31/items/omnibus41/06PurcellAeneas.pdf","https://archive.org/31/items/omnibus41/06PurcellAeneas.pdf")</f>
        <v>https://archive.org/31/items/omnibus41/06PurcellAeneas.pdf</v>
      </c>
    </row>
    <row r="402" spans="1:7" x14ac:dyDescent="0.2">
      <c r="A402" s="1">
        <v>41</v>
      </c>
      <c r="B402" s="1">
        <v>2001</v>
      </c>
      <c r="C402" s="1" t="s">
        <v>931</v>
      </c>
      <c r="D402" s="1" t="s">
        <v>932</v>
      </c>
      <c r="E402" s="1" t="s">
        <v>51</v>
      </c>
      <c r="F402" s="1" t="s">
        <v>27</v>
      </c>
      <c r="G402" s="2" t="str">
        <f>HYPERLINK("https://archive.org/31/items/omnibus41/07panayotakistrimalchio.pdf","https://archive.org/31/items/omnibus41/07panayotakistrimalchio.pdf")</f>
        <v>https://archive.org/31/items/omnibus41/07panayotakistrimalchio.pdf</v>
      </c>
    </row>
    <row r="403" spans="1:7" x14ac:dyDescent="0.2">
      <c r="A403" s="1">
        <v>41</v>
      </c>
      <c r="B403" s="1">
        <v>2001</v>
      </c>
      <c r="C403" s="1" t="s">
        <v>110</v>
      </c>
      <c r="D403" s="1" t="s">
        <v>933</v>
      </c>
      <c r="E403" s="1" t="s">
        <v>58</v>
      </c>
      <c r="F403" s="1" t="s">
        <v>934</v>
      </c>
      <c r="G403" s="2" t="str">
        <f>HYPERLINK("https://archive.org/31/items/omnibus41/08EasterlingThebes.pdf","https://archive.org/31/items/omnibus41/08EasterlingThebes.pdf")</f>
        <v>https://archive.org/31/items/omnibus41/08EasterlingThebes.pdf</v>
      </c>
    </row>
    <row r="404" spans="1:7" x14ac:dyDescent="0.2">
      <c r="A404" s="1">
        <v>41</v>
      </c>
      <c r="B404" s="1">
        <v>2001</v>
      </c>
      <c r="C404" s="1" t="s">
        <v>935</v>
      </c>
      <c r="D404" s="3" t="s">
        <v>936</v>
      </c>
      <c r="E404" s="1" t="s">
        <v>13</v>
      </c>
      <c r="F404" s="1"/>
      <c r="G404" s="2" t="str">
        <f>HYPERLINK("https://archive.org/31/items/omnibus41/09joneswhiter.pdf","https://archive.org/31/items/omnibus41/09joneswhiter.pdf")</f>
        <v>https://archive.org/31/items/omnibus41/09joneswhiter.pdf</v>
      </c>
    </row>
    <row r="405" spans="1:7" x14ac:dyDescent="0.2">
      <c r="A405" s="1">
        <v>41</v>
      </c>
      <c r="B405" s="1">
        <v>2001</v>
      </c>
      <c r="C405" s="1" t="s">
        <v>937</v>
      </c>
      <c r="D405" s="1" t="s">
        <v>938</v>
      </c>
      <c r="E405" s="1" t="s">
        <v>30</v>
      </c>
      <c r="F405" s="1" t="s">
        <v>254</v>
      </c>
      <c r="G405" s="2" t="str">
        <f>HYPERLINK("https://archive.org/31/items/omnibus41/10howgegocoinage.pdf","https://archive.org/31/items/omnibus41/10howgegocoinage.pdf")</f>
        <v>https://archive.org/31/items/omnibus41/10howgegocoinage.pdf</v>
      </c>
    </row>
    <row r="406" spans="1:7" x14ac:dyDescent="0.2">
      <c r="A406" s="1">
        <v>41</v>
      </c>
      <c r="B406" s="1">
        <v>2001</v>
      </c>
      <c r="C406" s="1" t="s">
        <v>285</v>
      </c>
      <c r="D406" s="1" t="s">
        <v>939</v>
      </c>
      <c r="E406" s="1" t="s">
        <v>391</v>
      </c>
      <c r="F406" s="1" t="s">
        <v>940</v>
      </c>
      <c r="G406" s="2" t="str">
        <f>HYPERLINK("https://archive.org/31/items/omnibus41/11RoweSocrates.pdf","https://archive.org/31/items/omnibus41/11RoweSocrates.pdf")</f>
        <v>https://archive.org/31/items/omnibus41/11RoweSocrates.pdf</v>
      </c>
    </row>
    <row r="407" spans="1:7" x14ac:dyDescent="0.2">
      <c r="A407" s="4">
        <v>42</v>
      </c>
      <c r="B407" s="4">
        <v>2001</v>
      </c>
      <c r="C407" s="5" t="s">
        <v>469</v>
      </c>
      <c r="D407" s="5" t="s">
        <v>941</v>
      </c>
      <c r="E407" s="5" t="s">
        <v>51</v>
      </c>
      <c r="F407" s="5" t="s">
        <v>540</v>
      </c>
      <c r="G407" s="6" t="s">
        <v>942</v>
      </c>
    </row>
    <row r="408" spans="1:7" x14ac:dyDescent="0.2">
      <c r="A408" s="4">
        <v>42</v>
      </c>
      <c r="B408" s="4">
        <v>2001</v>
      </c>
      <c r="C408" s="5" t="s">
        <v>943</v>
      </c>
      <c r="D408" s="5" t="s">
        <v>944</v>
      </c>
      <c r="E408" s="5" t="s">
        <v>51</v>
      </c>
      <c r="F408" s="5" t="s">
        <v>602</v>
      </c>
      <c r="G408" s="6" t="s">
        <v>945</v>
      </c>
    </row>
    <row r="409" spans="1:7" x14ac:dyDescent="0.2">
      <c r="A409" s="4">
        <v>42</v>
      </c>
      <c r="B409" s="4">
        <v>2001</v>
      </c>
      <c r="C409" s="5" t="s">
        <v>269</v>
      </c>
      <c r="D409" s="5" t="s">
        <v>946</v>
      </c>
      <c r="E409" s="5" t="s">
        <v>13</v>
      </c>
      <c r="F409" s="5" t="s">
        <v>947</v>
      </c>
      <c r="G409" s="6" t="s">
        <v>948</v>
      </c>
    </row>
    <row r="410" spans="1:7" x14ac:dyDescent="0.2">
      <c r="A410" s="4">
        <v>42</v>
      </c>
      <c r="B410" s="4">
        <v>2001</v>
      </c>
      <c r="C410" s="5" t="s">
        <v>949</v>
      </c>
      <c r="D410" s="5" t="s">
        <v>950</v>
      </c>
      <c r="E410" s="5" t="s">
        <v>13</v>
      </c>
      <c r="F410" s="5" t="s">
        <v>636</v>
      </c>
      <c r="G410" s="6" t="s">
        <v>951</v>
      </c>
    </row>
    <row r="411" spans="1:7" x14ac:dyDescent="0.2">
      <c r="A411" s="4">
        <v>42</v>
      </c>
      <c r="B411" s="4">
        <v>2001</v>
      </c>
      <c r="C411" s="5" t="s">
        <v>952</v>
      </c>
      <c r="D411" s="5" t="s">
        <v>953</v>
      </c>
      <c r="E411" s="5" t="s">
        <v>238</v>
      </c>
      <c r="F411" s="5" t="s">
        <v>954</v>
      </c>
      <c r="G411" s="6" t="s">
        <v>955</v>
      </c>
    </row>
    <row r="412" spans="1:7" x14ac:dyDescent="0.2">
      <c r="A412" s="4">
        <v>42</v>
      </c>
      <c r="B412" s="4">
        <v>2001</v>
      </c>
      <c r="C412" s="5" t="s">
        <v>287</v>
      </c>
      <c r="D412" s="5" t="s">
        <v>956</v>
      </c>
      <c r="E412" s="5" t="s">
        <v>131</v>
      </c>
      <c r="F412" s="5" t="s">
        <v>957</v>
      </c>
      <c r="G412" s="6" t="s">
        <v>958</v>
      </c>
    </row>
    <row r="413" spans="1:7" x14ac:dyDescent="0.2">
      <c r="A413" s="4">
        <v>42</v>
      </c>
      <c r="B413" s="4">
        <v>2001</v>
      </c>
      <c r="C413" s="5" t="s">
        <v>629</v>
      </c>
      <c r="D413" s="5" t="s">
        <v>959</v>
      </c>
      <c r="E413" s="5" t="s">
        <v>58</v>
      </c>
      <c r="F413" s="5" t="s">
        <v>188</v>
      </c>
      <c r="G413" s="6" t="s">
        <v>960</v>
      </c>
    </row>
    <row r="414" spans="1:7" x14ac:dyDescent="0.2">
      <c r="A414" s="4">
        <v>42</v>
      </c>
      <c r="B414" s="4">
        <v>2001</v>
      </c>
      <c r="C414" s="5" t="s">
        <v>961</v>
      </c>
      <c r="D414" s="5" t="s">
        <v>962</v>
      </c>
      <c r="E414" s="5" t="s">
        <v>238</v>
      </c>
      <c r="F414" s="5" t="s">
        <v>963</v>
      </c>
      <c r="G414" s="6" t="s">
        <v>964</v>
      </c>
    </row>
    <row r="415" spans="1:7" x14ac:dyDescent="0.2">
      <c r="A415" s="4">
        <v>42</v>
      </c>
      <c r="B415" s="4">
        <v>2001</v>
      </c>
      <c r="C415" s="5" t="s">
        <v>965</v>
      </c>
      <c r="D415" s="5" t="s">
        <v>966</v>
      </c>
      <c r="E415" s="5" t="s">
        <v>13</v>
      </c>
      <c r="F415" s="1"/>
      <c r="G415" s="6" t="s">
        <v>967</v>
      </c>
    </row>
    <row r="416" spans="1:7" x14ac:dyDescent="0.2">
      <c r="A416" s="4">
        <v>42</v>
      </c>
      <c r="B416" s="4">
        <v>2001</v>
      </c>
      <c r="C416" s="5" t="s">
        <v>968</v>
      </c>
      <c r="D416" s="5" t="s">
        <v>969</v>
      </c>
      <c r="E416" s="5" t="s">
        <v>89</v>
      </c>
      <c r="F416" s="5" t="s">
        <v>636</v>
      </c>
      <c r="G416" s="6" t="s">
        <v>970</v>
      </c>
    </row>
    <row r="417" spans="1:7" x14ac:dyDescent="0.2">
      <c r="A417" s="4">
        <v>42</v>
      </c>
      <c r="B417" s="4">
        <v>2001</v>
      </c>
      <c r="C417" s="5" t="s">
        <v>971</v>
      </c>
      <c r="D417" s="5" t="s">
        <v>972</v>
      </c>
      <c r="E417" s="5" t="s">
        <v>17</v>
      </c>
      <c r="F417" s="5" t="s">
        <v>48</v>
      </c>
      <c r="G417" s="6" t="s">
        <v>973</v>
      </c>
    </row>
    <row r="418" spans="1:7" x14ac:dyDescent="0.2">
      <c r="A418" s="4">
        <v>42</v>
      </c>
      <c r="B418" s="4">
        <v>2001</v>
      </c>
      <c r="C418" s="5" t="s">
        <v>974</v>
      </c>
      <c r="D418" s="5" t="s">
        <v>975</v>
      </c>
      <c r="E418" s="5" t="s">
        <v>89</v>
      </c>
      <c r="F418" s="5" t="s">
        <v>976</v>
      </c>
      <c r="G418" s="6" t="s">
        <v>977</v>
      </c>
    </row>
    <row r="419" spans="1:7" x14ac:dyDescent="0.2">
      <c r="A419" s="4">
        <v>42</v>
      </c>
      <c r="B419" s="4">
        <v>2001</v>
      </c>
      <c r="C419" s="5" t="s">
        <v>978</v>
      </c>
      <c r="D419" s="5" t="s">
        <v>979</v>
      </c>
      <c r="E419" s="5" t="s">
        <v>504</v>
      </c>
      <c r="F419" s="5" t="s">
        <v>524</v>
      </c>
      <c r="G419" s="6" t="s">
        <v>980</v>
      </c>
    </row>
    <row r="420" spans="1:7" x14ac:dyDescent="0.2">
      <c r="A420" s="4">
        <v>43</v>
      </c>
      <c r="B420" s="4">
        <v>2002</v>
      </c>
      <c r="C420" s="5" t="s">
        <v>767</v>
      </c>
      <c r="D420" s="5" t="s">
        <v>981</v>
      </c>
      <c r="E420" s="5" t="s">
        <v>51</v>
      </c>
      <c r="F420" s="5" t="s">
        <v>982</v>
      </c>
      <c r="G420" s="6" t="s">
        <v>983</v>
      </c>
    </row>
    <row r="421" spans="1:7" x14ac:dyDescent="0.2">
      <c r="A421" s="4">
        <v>43</v>
      </c>
      <c r="B421" s="4">
        <v>2002</v>
      </c>
      <c r="C421" s="5" t="s">
        <v>923</v>
      </c>
      <c r="D421" s="5" t="s">
        <v>984</v>
      </c>
      <c r="E421" s="5" t="s">
        <v>58</v>
      </c>
      <c r="F421" s="5" t="s">
        <v>985</v>
      </c>
      <c r="G421" s="6" t="s">
        <v>986</v>
      </c>
    </row>
    <row r="422" spans="1:7" x14ac:dyDescent="0.2">
      <c r="A422" s="4">
        <v>43</v>
      </c>
      <c r="B422" s="4">
        <v>2002</v>
      </c>
      <c r="C422" s="5" t="s">
        <v>987</v>
      </c>
      <c r="D422" s="5" t="s">
        <v>988</v>
      </c>
      <c r="E422" s="5" t="s">
        <v>13</v>
      </c>
      <c r="F422" s="5" t="s">
        <v>989</v>
      </c>
      <c r="G422" s="6" t="s">
        <v>990</v>
      </c>
    </row>
    <row r="423" spans="1:7" x14ac:dyDescent="0.2">
      <c r="A423" s="4">
        <v>43</v>
      </c>
      <c r="B423" s="4">
        <v>2002</v>
      </c>
      <c r="C423" s="5" t="s">
        <v>991</v>
      </c>
      <c r="D423" s="5" t="s">
        <v>992</v>
      </c>
      <c r="E423" s="5" t="s">
        <v>30</v>
      </c>
      <c r="F423" s="5" t="s">
        <v>857</v>
      </c>
      <c r="G423" s="6" t="s">
        <v>993</v>
      </c>
    </row>
    <row r="424" spans="1:7" x14ac:dyDescent="0.2">
      <c r="A424" s="4">
        <v>43</v>
      </c>
      <c r="B424" s="4">
        <v>2002</v>
      </c>
      <c r="C424" s="5" t="s">
        <v>994</v>
      </c>
      <c r="D424" s="5" t="s">
        <v>995</v>
      </c>
      <c r="E424" s="5" t="s">
        <v>17</v>
      </c>
      <c r="F424" s="5" t="s">
        <v>996</v>
      </c>
      <c r="G424" s="6" t="s">
        <v>997</v>
      </c>
    </row>
    <row r="425" spans="1:7" x14ac:dyDescent="0.2">
      <c r="A425" s="4">
        <v>43</v>
      </c>
      <c r="B425" s="4">
        <v>2002</v>
      </c>
      <c r="C425" s="5" t="s">
        <v>919</v>
      </c>
      <c r="D425" s="5" t="s">
        <v>998</v>
      </c>
      <c r="E425" s="5" t="s">
        <v>13</v>
      </c>
      <c r="F425" s="1"/>
      <c r="G425" s="6" t="s">
        <v>999</v>
      </c>
    </row>
    <row r="426" spans="1:7" x14ac:dyDescent="0.2">
      <c r="A426" s="4">
        <v>43</v>
      </c>
      <c r="B426" s="4">
        <v>2002</v>
      </c>
      <c r="C426" s="5" t="s">
        <v>336</v>
      </c>
      <c r="D426" s="5" t="s">
        <v>1000</v>
      </c>
      <c r="E426" s="5" t="s">
        <v>238</v>
      </c>
      <c r="F426" s="5" t="s">
        <v>1001</v>
      </c>
      <c r="G426" s="6" t="s">
        <v>1002</v>
      </c>
    </row>
    <row r="427" spans="1:7" x14ac:dyDescent="0.2">
      <c r="A427" s="4">
        <v>43</v>
      </c>
      <c r="B427" s="4">
        <v>2002</v>
      </c>
      <c r="C427" s="5" t="s">
        <v>56</v>
      </c>
      <c r="D427" s="5" t="s">
        <v>1003</v>
      </c>
      <c r="E427" s="5" t="s">
        <v>17</v>
      </c>
      <c r="F427" s="5" t="s">
        <v>254</v>
      </c>
      <c r="G427" s="6" t="s">
        <v>1004</v>
      </c>
    </row>
    <row r="428" spans="1:7" x14ac:dyDescent="0.2">
      <c r="A428" s="4">
        <v>43</v>
      </c>
      <c r="B428" s="4">
        <v>2002</v>
      </c>
      <c r="C428" s="5" t="s">
        <v>726</v>
      </c>
      <c r="D428" s="5" t="s">
        <v>1005</v>
      </c>
      <c r="E428" s="5" t="s">
        <v>354</v>
      </c>
      <c r="F428" s="5" t="s">
        <v>59</v>
      </c>
      <c r="G428" s="6" t="s">
        <v>1006</v>
      </c>
    </row>
    <row r="429" spans="1:7" x14ac:dyDescent="0.2">
      <c r="A429" s="4">
        <v>43</v>
      </c>
      <c r="B429" s="4">
        <v>2002</v>
      </c>
      <c r="C429" s="5" t="s">
        <v>1007</v>
      </c>
      <c r="D429" s="5" t="s">
        <v>1008</v>
      </c>
      <c r="E429" s="5" t="s">
        <v>30</v>
      </c>
      <c r="F429" s="5" t="s">
        <v>1009</v>
      </c>
      <c r="G429" s="6" t="s">
        <v>1010</v>
      </c>
    </row>
    <row r="430" spans="1:7" x14ac:dyDescent="0.2">
      <c r="A430" s="4">
        <v>43</v>
      </c>
      <c r="B430" s="4">
        <v>2002</v>
      </c>
      <c r="C430" s="5" t="s">
        <v>1011</v>
      </c>
      <c r="D430" s="5" t="s">
        <v>1012</v>
      </c>
      <c r="E430" s="5" t="s">
        <v>51</v>
      </c>
      <c r="F430" s="5" t="s">
        <v>1013</v>
      </c>
      <c r="G430" s="6" t="s">
        <v>1014</v>
      </c>
    </row>
    <row r="431" spans="1:7" x14ac:dyDescent="0.2">
      <c r="A431" s="4">
        <v>43</v>
      </c>
      <c r="B431" s="4">
        <v>2002</v>
      </c>
      <c r="C431" s="5" t="s">
        <v>1015</v>
      </c>
      <c r="D431" s="5" t="s">
        <v>1016</v>
      </c>
      <c r="E431" s="5" t="s">
        <v>58</v>
      </c>
      <c r="F431" s="5" t="s">
        <v>1017</v>
      </c>
      <c r="G431" s="6" t="s">
        <v>1018</v>
      </c>
    </row>
    <row r="432" spans="1:7" x14ac:dyDescent="0.2">
      <c r="A432" s="4">
        <v>43</v>
      </c>
      <c r="B432" s="4">
        <v>2002</v>
      </c>
      <c r="C432" s="5" t="s">
        <v>1019</v>
      </c>
      <c r="D432" s="5" t="s">
        <v>1020</v>
      </c>
      <c r="E432" s="5" t="s">
        <v>13</v>
      </c>
      <c r="F432" s="5" t="s">
        <v>1021</v>
      </c>
      <c r="G432" s="6" t="s">
        <v>1022</v>
      </c>
    </row>
    <row r="433" spans="1:7" x14ac:dyDescent="0.2">
      <c r="A433" s="4">
        <v>44</v>
      </c>
      <c r="B433" s="4">
        <v>2002</v>
      </c>
      <c r="C433" s="5" t="s">
        <v>1023</v>
      </c>
      <c r="D433" s="5" t="s">
        <v>1024</v>
      </c>
      <c r="E433" s="5" t="s">
        <v>30</v>
      </c>
      <c r="F433" s="5" t="s">
        <v>1025</v>
      </c>
      <c r="G433" s="6" t="s">
        <v>1026</v>
      </c>
    </row>
    <row r="434" spans="1:7" x14ac:dyDescent="0.2">
      <c r="A434" s="4">
        <v>44</v>
      </c>
      <c r="B434" s="4">
        <v>2002</v>
      </c>
      <c r="C434" s="5" t="s">
        <v>159</v>
      </c>
      <c r="D434" s="5" t="s">
        <v>1027</v>
      </c>
      <c r="E434" s="5" t="s">
        <v>58</v>
      </c>
      <c r="F434" s="5" t="s">
        <v>985</v>
      </c>
      <c r="G434" s="6" t="s">
        <v>1028</v>
      </c>
    </row>
    <row r="435" spans="1:7" x14ac:dyDescent="0.2">
      <c r="A435" s="4">
        <v>44</v>
      </c>
      <c r="B435" s="4">
        <v>2002</v>
      </c>
      <c r="C435" s="5" t="s">
        <v>1029</v>
      </c>
      <c r="D435" s="5" t="s">
        <v>1030</v>
      </c>
      <c r="E435" s="5" t="s">
        <v>58</v>
      </c>
      <c r="F435" s="5" t="s">
        <v>428</v>
      </c>
      <c r="G435" s="6" t="s">
        <v>1031</v>
      </c>
    </row>
    <row r="436" spans="1:7" x14ac:dyDescent="0.2">
      <c r="A436" s="4">
        <v>44</v>
      </c>
      <c r="B436" s="4">
        <v>2002</v>
      </c>
      <c r="C436" s="5" t="s">
        <v>1032</v>
      </c>
      <c r="D436" s="5" t="s">
        <v>1033</v>
      </c>
      <c r="E436" s="5" t="s">
        <v>13</v>
      </c>
      <c r="F436" s="5" t="s">
        <v>1034</v>
      </c>
      <c r="G436" s="6" t="s">
        <v>1035</v>
      </c>
    </row>
    <row r="437" spans="1:7" x14ac:dyDescent="0.2">
      <c r="A437" s="4">
        <v>44</v>
      </c>
      <c r="B437" s="4">
        <v>2002</v>
      </c>
      <c r="C437" s="5" t="s">
        <v>1036</v>
      </c>
      <c r="D437" s="5" t="s">
        <v>1037</v>
      </c>
      <c r="E437" s="5" t="s">
        <v>51</v>
      </c>
      <c r="F437" s="5" t="s">
        <v>540</v>
      </c>
      <c r="G437" s="6" t="s">
        <v>1038</v>
      </c>
    </row>
    <row r="438" spans="1:7" x14ac:dyDescent="0.2">
      <c r="A438" s="4">
        <v>44</v>
      </c>
      <c r="B438" s="4">
        <v>2002</v>
      </c>
      <c r="C438" s="5" t="s">
        <v>1039</v>
      </c>
      <c r="D438" s="5" t="s">
        <v>1040</v>
      </c>
      <c r="E438" s="5" t="s">
        <v>51</v>
      </c>
      <c r="F438" s="5" t="s">
        <v>540</v>
      </c>
      <c r="G438" s="6" t="s">
        <v>1041</v>
      </c>
    </row>
    <row r="439" spans="1:7" x14ac:dyDescent="0.2">
      <c r="A439" s="4">
        <v>44</v>
      </c>
      <c r="B439" s="4">
        <v>2002</v>
      </c>
      <c r="C439" s="5" t="s">
        <v>819</v>
      </c>
      <c r="D439" s="5" t="s">
        <v>1042</v>
      </c>
      <c r="E439" s="5" t="s">
        <v>78</v>
      </c>
      <c r="F439" s="5" t="s">
        <v>540</v>
      </c>
      <c r="G439" s="6" t="s">
        <v>1043</v>
      </c>
    </row>
    <row r="440" spans="1:7" x14ac:dyDescent="0.2">
      <c r="A440" s="4">
        <v>44</v>
      </c>
      <c r="B440" s="4">
        <v>2002</v>
      </c>
      <c r="C440" s="5" t="s">
        <v>1044</v>
      </c>
      <c r="D440" s="5" t="s">
        <v>1045</v>
      </c>
      <c r="E440" s="5" t="s">
        <v>30</v>
      </c>
      <c r="F440" s="5" t="s">
        <v>1046</v>
      </c>
      <c r="G440" s="6" t="s">
        <v>1047</v>
      </c>
    </row>
    <row r="441" spans="1:7" x14ac:dyDescent="0.2">
      <c r="A441" s="4">
        <v>44</v>
      </c>
      <c r="B441" s="4">
        <v>2002</v>
      </c>
      <c r="C441" s="5" t="s">
        <v>1048</v>
      </c>
      <c r="D441" s="5" t="s">
        <v>1049</v>
      </c>
      <c r="E441" s="5" t="s">
        <v>30</v>
      </c>
      <c r="F441" s="5" t="s">
        <v>1050</v>
      </c>
      <c r="G441" s="6" t="s">
        <v>1051</v>
      </c>
    </row>
    <row r="442" spans="1:7" x14ac:dyDescent="0.2">
      <c r="A442" s="4">
        <v>44</v>
      </c>
      <c r="B442" s="4">
        <v>2002</v>
      </c>
      <c r="C442" s="5" t="s">
        <v>1052</v>
      </c>
      <c r="D442" s="5" t="s">
        <v>1053</v>
      </c>
      <c r="E442" s="5" t="s">
        <v>51</v>
      </c>
      <c r="F442" s="5" t="s">
        <v>1054</v>
      </c>
      <c r="G442" s="6" t="s">
        <v>1055</v>
      </c>
    </row>
    <row r="443" spans="1:7" x14ac:dyDescent="0.2">
      <c r="A443" s="4">
        <v>44</v>
      </c>
      <c r="B443" s="4">
        <v>2002</v>
      </c>
      <c r="C443" s="5" t="s">
        <v>1056</v>
      </c>
      <c r="D443" s="5" t="s">
        <v>1057</v>
      </c>
      <c r="E443" s="5" t="s">
        <v>51</v>
      </c>
      <c r="F443" s="5" t="s">
        <v>224</v>
      </c>
      <c r="G443" s="6" t="s">
        <v>1058</v>
      </c>
    </row>
    <row r="444" spans="1:7" x14ac:dyDescent="0.2">
      <c r="A444" s="4">
        <v>44</v>
      </c>
      <c r="B444" s="4">
        <v>2002</v>
      </c>
      <c r="C444" s="5" t="s">
        <v>801</v>
      </c>
      <c r="D444" s="5" t="s">
        <v>1059</v>
      </c>
      <c r="E444" s="5" t="s">
        <v>30</v>
      </c>
      <c r="F444" s="5" t="s">
        <v>649</v>
      </c>
      <c r="G444" s="6" t="s">
        <v>1060</v>
      </c>
    </row>
    <row r="445" spans="1:7" x14ac:dyDescent="0.2">
      <c r="A445" s="4">
        <v>44</v>
      </c>
      <c r="B445" s="4">
        <v>2002</v>
      </c>
      <c r="C445" s="5" t="s">
        <v>1061</v>
      </c>
      <c r="D445" s="5" t="s">
        <v>1062</v>
      </c>
      <c r="E445" s="5" t="s">
        <v>58</v>
      </c>
      <c r="F445" s="5" t="s">
        <v>218</v>
      </c>
      <c r="G445" s="6" t="s">
        <v>1063</v>
      </c>
    </row>
    <row r="446" spans="1:7" x14ac:dyDescent="0.2">
      <c r="A446" s="4">
        <v>44</v>
      </c>
      <c r="B446" s="4">
        <v>2002</v>
      </c>
      <c r="C446" s="5" t="s">
        <v>76</v>
      </c>
      <c r="D446" s="5" t="s">
        <v>1064</v>
      </c>
      <c r="E446" s="5" t="s">
        <v>58</v>
      </c>
      <c r="F446" s="5" t="s">
        <v>557</v>
      </c>
      <c r="G446" s="6" t="s">
        <v>1065</v>
      </c>
    </row>
    <row r="447" spans="1:7" x14ac:dyDescent="0.2">
      <c r="A447" s="4">
        <v>45</v>
      </c>
      <c r="B447" s="4">
        <v>2003</v>
      </c>
      <c r="C447" s="5" t="s">
        <v>287</v>
      </c>
      <c r="D447" s="5" t="s">
        <v>1066</v>
      </c>
      <c r="E447" s="5" t="s">
        <v>131</v>
      </c>
      <c r="F447" s="5" t="s">
        <v>1067</v>
      </c>
      <c r="G447" s="6" t="s">
        <v>1068</v>
      </c>
    </row>
    <row r="448" spans="1:7" x14ac:dyDescent="0.2">
      <c r="A448" s="4">
        <v>45</v>
      </c>
      <c r="B448" s="4">
        <v>2003</v>
      </c>
      <c r="C448" s="5" t="s">
        <v>1069</v>
      </c>
      <c r="D448" s="5" t="s">
        <v>1070</v>
      </c>
      <c r="E448" s="5" t="s">
        <v>13</v>
      </c>
      <c r="F448" s="5" t="s">
        <v>1071</v>
      </c>
      <c r="G448" s="6" t="s">
        <v>1072</v>
      </c>
    </row>
    <row r="449" spans="1:7" x14ac:dyDescent="0.2">
      <c r="A449" s="4">
        <v>45</v>
      </c>
      <c r="B449" s="4">
        <v>2003</v>
      </c>
      <c r="C449" s="5" t="s">
        <v>1073</v>
      </c>
      <c r="D449" s="5" t="s">
        <v>1074</v>
      </c>
      <c r="E449" s="5" t="s">
        <v>30</v>
      </c>
      <c r="F449" s="5" t="s">
        <v>1075</v>
      </c>
      <c r="G449" s="6" t="s">
        <v>1076</v>
      </c>
    </row>
    <row r="450" spans="1:7" x14ac:dyDescent="0.2">
      <c r="A450" s="4">
        <v>45</v>
      </c>
      <c r="B450" s="4">
        <v>2003</v>
      </c>
      <c r="C450" s="5" t="s">
        <v>1077</v>
      </c>
      <c r="D450" s="5" t="s">
        <v>1078</v>
      </c>
      <c r="E450" s="5" t="s">
        <v>51</v>
      </c>
      <c r="F450" s="5" t="s">
        <v>540</v>
      </c>
      <c r="G450" s="6" t="s">
        <v>1079</v>
      </c>
    </row>
    <row r="451" spans="1:7" x14ac:dyDescent="0.2">
      <c r="A451" s="4">
        <v>45</v>
      </c>
      <c r="B451" s="4">
        <v>2003</v>
      </c>
      <c r="C451" s="5" t="s">
        <v>1080</v>
      </c>
      <c r="D451" s="5" t="s">
        <v>1081</v>
      </c>
      <c r="E451" s="5" t="s">
        <v>238</v>
      </c>
      <c r="F451" s="5" t="s">
        <v>760</v>
      </c>
      <c r="G451" s="6" t="s">
        <v>1082</v>
      </c>
    </row>
    <row r="452" spans="1:7" x14ac:dyDescent="0.2">
      <c r="A452" s="4">
        <v>45</v>
      </c>
      <c r="B452" s="4">
        <v>2003</v>
      </c>
      <c r="C452" s="5" t="s">
        <v>1083</v>
      </c>
      <c r="D452" s="5" t="s">
        <v>1084</v>
      </c>
      <c r="E452" s="5" t="s">
        <v>51</v>
      </c>
      <c r="F452" s="5" t="s">
        <v>1085</v>
      </c>
      <c r="G452" s="6" t="s">
        <v>1086</v>
      </c>
    </row>
    <row r="453" spans="1:7" x14ac:dyDescent="0.2">
      <c r="A453" s="4">
        <v>45</v>
      </c>
      <c r="B453" s="4">
        <v>2003</v>
      </c>
      <c r="C453" s="5" t="s">
        <v>1087</v>
      </c>
      <c r="D453" s="5" t="s">
        <v>1088</v>
      </c>
      <c r="E453" s="5" t="s">
        <v>1089</v>
      </c>
      <c r="F453" s="5" t="s">
        <v>1090</v>
      </c>
      <c r="G453" s="6" t="s">
        <v>1091</v>
      </c>
    </row>
    <row r="454" spans="1:7" x14ac:dyDescent="0.2">
      <c r="A454" s="4">
        <v>45</v>
      </c>
      <c r="B454" s="4">
        <v>2003</v>
      </c>
      <c r="C454" s="5" t="s">
        <v>882</v>
      </c>
      <c r="D454" s="5" t="s">
        <v>1092</v>
      </c>
      <c r="E454" s="5" t="s">
        <v>424</v>
      </c>
      <c r="F454" s="5" t="s">
        <v>263</v>
      </c>
      <c r="G454" s="6" t="s">
        <v>1093</v>
      </c>
    </row>
    <row r="455" spans="1:7" x14ac:dyDescent="0.2">
      <c r="A455" s="4">
        <v>45</v>
      </c>
      <c r="B455" s="4">
        <v>2003</v>
      </c>
      <c r="C455" s="5" t="s">
        <v>801</v>
      </c>
      <c r="D455" s="5" t="s">
        <v>1094</v>
      </c>
      <c r="E455" s="5" t="s">
        <v>30</v>
      </c>
      <c r="F455" s="5" t="s">
        <v>1095</v>
      </c>
      <c r="G455" s="6" t="s">
        <v>1096</v>
      </c>
    </row>
    <row r="456" spans="1:7" x14ac:dyDescent="0.2">
      <c r="A456" s="4">
        <v>45</v>
      </c>
      <c r="B456" s="4">
        <v>2003</v>
      </c>
      <c r="C456" s="5" t="s">
        <v>1097</v>
      </c>
      <c r="D456" s="5" t="s">
        <v>1098</v>
      </c>
      <c r="E456" s="5" t="s">
        <v>30</v>
      </c>
      <c r="F456" s="5" t="s">
        <v>1099</v>
      </c>
      <c r="G456" s="6" t="s">
        <v>1100</v>
      </c>
    </row>
    <row r="457" spans="1:7" x14ac:dyDescent="0.2">
      <c r="A457" s="4">
        <v>45</v>
      </c>
      <c r="B457" s="4">
        <v>2003</v>
      </c>
      <c r="C457" s="5" t="s">
        <v>1101</v>
      </c>
      <c r="D457" s="5" t="s">
        <v>1102</v>
      </c>
      <c r="E457" s="5" t="s">
        <v>17</v>
      </c>
      <c r="F457" s="5" t="s">
        <v>1103</v>
      </c>
      <c r="G457" s="6" t="s">
        <v>1104</v>
      </c>
    </row>
    <row r="458" spans="1:7" x14ac:dyDescent="0.2">
      <c r="A458" s="4">
        <v>45</v>
      </c>
      <c r="B458" s="4">
        <v>2003</v>
      </c>
      <c r="C458" s="5" t="s">
        <v>1105</v>
      </c>
      <c r="D458" s="5" t="s">
        <v>1106</v>
      </c>
      <c r="E458" s="5" t="s">
        <v>17</v>
      </c>
      <c r="F458" s="5" t="s">
        <v>432</v>
      </c>
      <c r="G458" s="6" t="s">
        <v>1107</v>
      </c>
    </row>
    <row r="459" spans="1:7" x14ac:dyDescent="0.2">
      <c r="A459" s="4">
        <v>45</v>
      </c>
      <c r="B459" s="4">
        <v>2003</v>
      </c>
      <c r="C459" s="5" t="s">
        <v>1108</v>
      </c>
      <c r="D459" s="5" t="s">
        <v>1109</v>
      </c>
      <c r="E459" s="5" t="s">
        <v>354</v>
      </c>
      <c r="F459" s="5" t="s">
        <v>985</v>
      </c>
      <c r="G459" s="6" t="s">
        <v>1110</v>
      </c>
    </row>
    <row r="460" spans="1:7" x14ac:dyDescent="0.2">
      <c r="A460" s="4">
        <v>46</v>
      </c>
      <c r="B460" s="4">
        <v>2003</v>
      </c>
      <c r="C460" s="5" t="s">
        <v>1111</v>
      </c>
      <c r="D460" s="5" t="s">
        <v>1112</v>
      </c>
      <c r="E460" s="5" t="s">
        <v>58</v>
      </c>
      <c r="F460" s="5" t="s">
        <v>557</v>
      </c>
      <c r="G460" s="6" t="s">
        <v>1113</v>
      </c>
    </row>
    <row r="461" spans="1:7" x14ac:dyDescent="0.2">
      <c r="A461" s="4">
        <v>46</v>
      </c>
      <c r="B461" s="4">
        <v>2003</v>
      </c>
      <c r="C461" s="5" t="s">
        <v>884</v>
      </c>
      <c r="D461" s="5" t="s">
        <v>1114</v>
      </c>
      <c r="E461" s="5" t="s">
        <v>58</v>
      </c>
      <c r="F461" s="5" t="s">
        <v>59</v>
      </c>
      <c r="G461" s="6" t="s">
        <v>1115</v>
      </c>
    </row>
    <row r="462" spans="1:7" x14ac:dyDescent="0.2">
      <c r="A462" s="4">
        <v>46</v>
      </c>
      <c r="B462" s="4">
        <v>2003</v>
      </c>
      <c r="C462" s="5" t="s">
        <v>619</v>
      </c>
      <c r="D462" s="5" t="s">
        <v>1116</v>
      </c>
      <c r="E462" s="5" t="s">
        <v>58</v>
      </c>
      <c r="F462" s="5" t="s">
        <v>636</v>
      </c>
      <c r="G462" s="6" t="s">
        <v>1117</v>
      </c>
    </row>
    <row r="463" spans="1:7" x14ac:dyDescent="0.2">
      <c r="A463" s="4">
        <v>46</v>
      </c>
      <c r="B463" s="4">
        <v>2003</v>
      </c>
      <c r="C463" s="5" t="s">
        <v>1118</v>
      </c>
      <c r="D463" s="5" t="s">
        <v>1119</v>
      </c>
      <c r="E463" s="5" t="s">
        <v>13</v>
      </c>
      <c r="F463" s="5" t="s">
        <v>800</v>
      </c>
      <c r="G463" s="6" t="s">
        <v>1120</v>
      </c>
    </row>
    <row r="464" spans="1:7" x14ac:dyDescent="0.2">
      <c r="A464" s="4">
        <v>46</v>
      </c>
      <c r="B464" s="4">
        <v>2003</v>
      </c>
      <c r="C464" s="5" t="s">
        <v>1121</v>
      </c>
      <c r="D464" s="5" t="s">
        <v>1122</v>
      </c>
      <c r="E464" s="5" t="s">
        <v>89</v>
      </c>
      <c r="F464" s="5" t="s">
        <v>188</v>
      </c>
      <c r="G464" s="6" t="s">
        <v>1123</v>
      </c>
    </row>
    <row r="465" spans="1:7" x14ac:dyDescent="0.2">
      <c r="A465" s="4">
        <v>46</v>
      </c>
      <c r="B465" s="4">
        <v>2003</v>
      </c>
      <c r="C465" s="5" t="s">
        <v>1124</v>
      </c>
      <c r="D465" s="5" t="s">
        <v>1125</v>
      </c>
      <c r="E465" s="5" t="s">
        <v>51</v>
      </c>
      <c r="F465" s="5" t="s">
        <v>540</v>
      </c>
      <c r="G465" s="6" t="s">
        <v>1126</v>
      </c>
    </row>
    <row r="466" spans="1:7" x14ac:dyDescent="0.2">
      <c r="A466" s="4">
        <v>46</v>
      </c>
      <c r="B466" s="4">
        <v>2003</v>
      </c>
      <c r="C466" s="5" t="s">
        <v>457</v>
      </c>
      <c r="D466" s="5" t="s">
        <v>1127</v>
      </c>
      <c r="E466" s="5" t="s">
        <v>1128</v>
      </c>
      <c r="F466" s="5" t="s">
        <v>1129</v>
      </c>
      <c r="G466" s="6" t="s">
        <v>1130</v>
      </c>
    </row>
    <row r="467" spans="1:7" x14ac:dyDescent="0.2">
      <c r="A467" s="4">
        <v>46</v>
      </c>
      <c r="B467" s="4">
        <v>2003</v>
      </c>
      <c r="C467" s="5" t="s">
        <v>702</v>
      </c>
      <c r="D467" s="5" t="s">
        <v>1131</v>
      </c>
      <c r="E467" s="5" t="s">
        <v>58</v>
      </c>
      <c r="F467" s="5" t="s">
        <v>188</v>
      </c>
      <c r="G467" s="6" t="s">
        <v>1132</v>
      </c>
    </row>
    <row r="468" spans="1:7" x14ac:dyDescent="0.2">
      <c r="A468" s="4">
        <v>46</v>
      </c>
      <c r="B468" s="4">
        <v>2003</v>
      </c>
      <c r="C468" s="5" t="s">
        <v>1133</v>
      </c>
      <c r="D468" s="5" t="s">
        <v>1134</v>
      </c>
      <c r="E468" s="5" t="s">
        <v>13</v>
      </c>
      <c r="F468" s="5" t="s">
        <v>1135</v>
      </c>
      <c r="G468" s="6" t="s">
        <v>1136</v>
      </c>
    </row>
    <row r="469" spans="1:7" x14ac:dyDescent="0.2">
      <c r="A469" s="4">
        <v>46</v>
      </c>
      <c r="B469" s="4">
        <v>2003</v>
      </c>
      <c r="C469" s="5" t="s">
        <v>1137</v>
      </c>
      <c r="D469" s="5" t="s">
        <v>1138</v>
      </c>
      <c r="E469" s="5" t="s">
        <v>13</v>
      </c>
      <c r="F469" s="5" t="s">
        <v>1139</v>
      </c>
      <c r="G469" s="6" t="s">
        <v>1140</v>
      </c>
    </row>
    <row r="470" spans="1:7" x14ac:dyDescent="0.2">
      <c r="A470" s="4">
        <v>46</v>
      </c>
      <c r="B470" s="4">
        <v>2003</v>
      </c>
      <c r="C470" s="5" t="s">
        <v>597</v>
      </c>
      <c r="D470" s="5" t="s">
        <v>1141</v>
      </c>
      <c r="E470" s="5" t="s">
        <v>58</v>
      </c>
      <c r="F470" s="5" t="s">
        <v>391</v>
      </c>
      <c r="G470" s="6" t="s">
        <v>1142</v>
      </c>
    </row>
    <row r="471" spans="1:7" x14ac:dyDescent="0.2">
      <c r="A471" s="4">
        <v>46</v>
      </c>
      <c r="B471" s="4">
        <v>2003</v>
      </c>
      <c r="C471" s="5" t="s">
        <v>1143</v>
      </c>
      <c r="D471" s="5" t="s">
        <v>1144</v>
      </c>
      <c r="E471" s="5" t="s">
        <v>194</v>
      </c>
      <c r="F471" s="5" t="s">
        <v>1145</v>
      </c>
      <c r="G471" s="6" t="s">
        <v>1146</v>
      </c>
    </row>
    <row r="472" spans="1:7" x14ac:dyDescent="0.2">
      <c r="A472" s="4">
        <v>46</v>
      </c>
      <c r="B472" s="4">
        <v>2003</v>
      </c>
      <c r="C472" s="5" t="s">
        <v>113</v>
      </c>
      <c r="D472" s="5" t="s">
        <v>1147</v>
      </c>
      <c r="E472" s="5" t="s">
        <v>17</v>
      </c>
      <c r="F472" s="5" t="s">
        <v>1148</v>
      </c>
      <c r="G472" s="6" t="s">
        <v>1149</v>
      </c>
    </row>
    <row r="473" spans="1:7" x14ac:dyDescent="0.2">
      <c r="A473" s="4">
        <v>47</v>
      </c>
      <c r="B473" s="4">
        <v>2004</v>
      </c>
      <c r="C473" s="5" t="s">
        <v>1150</v>
      </c>
      <c r="D473" s="5" t="s">
        <v>1151</v>
      </c>
      <c r="E473" s="5" t="s">
        <v>238</v>
      </c>
      <c r="F473" s="5" t="s">
        <v>1152</v>
      </c>
      <c r="G473" s="6" t="s">
        <v>1153</v>
      </c>
    </row>
    <row r="474" spans="1:7" x14ac:dyDescent="0.2">
      <c r="A474" s="4">
        <v>47</v>
      </c>
      <c r="B474" s="4">
        <v>2004</v>
      </c>
      <c r="C474" s="5" t="s">
        <v>1154</v>
      </c>
      <c r="D474" s="5" t="s">
        <v>1155</v>
      </c>
      <c r="E474" s="5" t="s">
        <v>13</v>
      </c>
      <c r="F474" s="5" t="s">
        <v>1156</v>
      </c>
      <c r="G474" s="6" t="s">
        <v>1157</v>
      </c>
    </row>
    <row r="475" spans="1:7" x14ac:dyDescent="0.2">
      <c r="A475" s="4">
        <v>47</v>
      </c>
      <c r="B475" s="4">
        <v>2004</v>
      </c>
      <c r="C475" s="5" t="s">
        <v>1158</v>
      </c>
      <c r="D475" s="5" t="s">
        <v>1159</v>
      </c>
      <c r="E475" s="5" t="s">
        <v>89</v>
      </c>
      <c r="F475" s="5" t="s">
        <v>557</v>
      </c>
      <c r="G475" s="6" t="s">
        <v>1160</v>
      </c>
    </row>
    <row r="476" spans="1:7" x14ac:dyDescent="0.2">
      <c r="A476" s="4">
        <v>47</v>
      </c>
      <c r="B476" s="4">
        <v>2004</v>
      </c>
      <c r="C476" s="5" t="s">
        <v>1161</v>
      </c>
      <c r="D476" s="5" t="s">
        <v>1162</v>
      </c>
      <c r="E476" s="5" t="s">
        <v>17</v>
      </c>
      <c r="F476" s="5" t="s">
        <v>1163</v>
      </c>
      <c r="G476" s="6" t="s">
        <v>1164</v>
      </c>
    </row>
    <row r="477" spans="1:7" x14ac:dyDescent="0.2">
      <c r="A477" s="4">
        <v>47</v>
      </c>
      <c r="B477" s="4">
        <v>2004</v>
      </c>
      <c r="C477" s="5" t="s">
        <v>1165</v>
      </c>
      <c r="D477" s="5" t="s">
        <v>1166</v>
      </c>
      <c r="E477" s="5" t="s">
        <v>238</v>
      </c>
      <c r="F477" s="5" t="s">
        <v>24</v>
      </c>
      <c r="G477" s="6" t="s">
        <v>1167</v>
      </c>
    </row>
    <row r="478" spans="1:7" x14ac:dyDescent="0.2">
      <c r="A478" s="4">
        <v>47</v>
      </c>
      <c r="B478" s="4">
        <v>2004</v>
      </c>
      <c r="C478" s="5" t="s">
        <v>863</v>
      </c>
      <c r="D478" s="5" t="s">
        <v>1168</v>
      </c>
      <c r="E478" s="5" t="s">
        <v>481</v>
      </c>
      <c r="F478" s="5" t="s">
        <v>502</v>
      </c>
      <c r="G478" s="6" t="s">
        <v>1169</v>
      </c>
    </row>
    <row r="479" spans="1:7" x14ac:dyDescent="0.2">
      <c r="A479" s="4">
        <v>47</v>
      </c>
      <c r="B479" s="4">
        <v>2004</v>
      </c>
      <c r="C479" s="5" t="s">
        <v>1170</v>
      </c>
      <c r="D479" s="5" t="s">
        <v>1171</v>
      </c>
      <c r="E479" s="5" t="s">
        <v>58</v>
      </c>
      <c r="F479" s="5" t="s">
        <v>188</v>
      </c>
      <c r="G479" s="6" t="s">
        <v>1172</v>
      </c>
    </row>
    <row r="480" spans="1:7" x14ac:dyDescent="0.2">
      <c r="A480" s="4">
        <v>47</v>
      </c>
      <c r="B480" s="4">
        <v>2004</v>
      </c>
      <c r="C480" s="5" t="s">
        <v>1173</v>
      </c>
      <c r="D480" s="5" t="s">
        <v>1174</v>
      </c>
      <c r="E480" s="5" t="s">
        <v>1175</v>
      </c>
      <c r="F480" s="5" t="s">
        <v>1176</v>
      </c>
      <c r="G480" s="6" t="s">
        <v>1177</v>
      </c>
    </row>
    <row r="481" spans="1:7" x14ac:dyDescent="0.2">
      <c r="A481" s="4">
        <v>47</v>
      </c>
      <c r="B481" s="4">
        <v>2004</v>
      </c>
      <c r="C481" s="5" t="s">
        <v>1039</v>
      </c>
      <c r="D481" s="5" t="s">
        <v>1178</v>
      </c>
      <c r="E481" s="5" t="s">
        <v>51</v>
      </c>
      <c r="F481" s="5" t="s">
        <v>1179</v>
      </c>
      <c r="G481" s="6" t="s">
        <v>1180</v>
      </c>
    </row>
    <row r="482" spans="1:7" x14ac:dyDescent="0.2">
      <c r="A482" s="4">
        <v>47</v>
      </c>
      <c r="B482" s="4">
        <v>2004</v>
      </c>
      <c r="C482" s="5" t="s">
        <v>159</v>
      </c>
      <c r="D482" s="5" t="s">
        <v>1181</v>
      </c>
      <c r="E482" s="5" t="s">
        <v>89</v>
      </c>
      <c r="F482" s="5" t="s">
        <v>557</v>
      </c>
      <c r="G482" s="6" t="s">
        <v>1182</v>
      </c>
    </row>
    <row r="483" spans="1:7" x14ac:dyDescent="0.2">
      <c r="A483" s="4">
        <v>47</v>
      </c>
      <c r="B483" s="4">
        <v>2004</v>
      </c>
      <c r="C483" s="5" t="s">
        <v>1183</v>
      </c>
      <c r="D483" s="5" t="s">
        <v>1184</v>
      </c>
      <c r="E483" s="5" t="s">
        <v>30</v>
      </c>
      <c r="F483" s="5" t="s">
        <v>1185</v>
      </c>
      <c r="G483" s="6" t="s">
        <v>1186</v>
      </c>
    </row>
    <row r="484" spans="1:7" x14ac:dyDescent="0.2">
      <c r="A484" s="4">
        <v>47</v>
      </c>
      <c r="B484" s="4">
        <v>2004</v>
      </c>
      <c r="C484" s="5" t="s">
        <v>1187</v>
      </c>
      <c r="D484" s="5" t="s">
        <v>1188</v>
      </c>
      <c r="E484" s="5" t="s">
        <v>13</v>
      </c>
      <c r="F484" s="5" t="s">
        <v>1189</v>
      </c>
      <c r="G484" s="6" t="s">
        <v>1190</v>
      </c>
    </row>
    <row r="485" spans="1:7" x14ac:dyDescent="0.2">
      <c r="A485" s="4">
        <v>48</v>
      </c>
      <c r="B485" s="4">
        <v>2004</v>
      </c>
      <c r="C485" s="5" t="s">
        <v>1191</v>
      </c>
      <c r="D485" s="5" t="s">
        <v>1192</v>
      </c>
      <c r="E485" s="5" t="s">
        <v>13</v>
      </c>
      <c r="F485" s="5" t="s">
        <v>1193</v>
      </c>
      <c r="G485" s="6" t="s">
        <v>1194</v>
      </c>
    </row>
    <row r="486" spans="1:7" x14ac:dyDescent="0.2">
      <c r="A486" s="4">
        <v>48</v>
      </c>
      <c r="B486" s="4">
        <v>2004</v>
      </c>
      <c r="C486" s="5" t="s">
        <v>1195</v>
      </c>
      <c r="D486" s="5" t="s">
        <v>1196</v>
      </c>
      <c r="E486" s="5" t="s">
        <v>51</v>
      </c>
      <c r="F486" s="5" t="s">
        <v>1197</v>
      </c>
      <c r="G486" s="6" t="s">
        <v>1198</v>
      </c>
    </row>
    <row r="487" spans="1:7" x14ac:dyDescent="0.2">
      <c r="A487" s="4">
        <v>48</v>
      </c>
      <c r="B487" s="4">
        <v>2004</v>
      </c>
      <c r="C487" s="5" t="s">
        <v>1199</v>
      </c>
      <c r="D487" s="5" t="s">
        <v>1200</v>
      </c>
      <c r="E487" s="5" t="s">
        <v>13</v>
      </c>
      <c r="F487" s="5" t="s">
        <v>432</v>
      </c>
      <c r="G487" s="6" t="s">
        <v>1201</v>
      </c>
    </row>
    <row r="488" spans="1:7" x14ac:dyDescent="0.2">
      <c r="A488" s="4">
        <v>48</v>
      </c>
      <c r="B488" s="4">
        <v>2004</v>
      </c>
      <c r="C488" s="5" t="s">
        <v>876</v>
      </c>
      <c r="D488" s="5" t="s">
        <v>1202</v>
      </c>
      <c r="E488" s="5" t="s">
        <v>30</v>
      </c>
      <c r="F488" s="5" t="s">
        <v>1203</v>
      </c>
      <c r="G488" s="6" t="s">
        <v>1204</v>
      </c>
    </row>
    <row r="489" spans="1:7" x14ac:dyDescent="0.2">
      <c r="A489" s="4">
        <v>48</v>
      </c>
      <c r="B489" s="4">
        <v>2004</v>
      </c>
      <c r="C489" s="5" t="s">
        <v>1205</v>
      </c>
      <c r="D489" s="5" t="s">
        <v>1206</v>
      </c>
      <c r="E489" s="5" t="s">
        <v>58</v>
      </c>
      <c r="F489" s="5" t="s">
        <v>188</v>
      </c>
      <c r="G489" s="6" t="s">
        <v>1207</v>
      </c>
    </row>
    <row r="490" spans="1:7" x14ac:dyDescent="0.2">
      <c r="A490" s="4">
        <v>48</v>
      </c>
      <c r="B490" s="4">
        <v>2004</v>
      </c>
      <c r="C490" s="5" t="s">
        <v>1208</v>
      </c>
      <c r="D490" s="5" t="s">
        <v>649</v>
      </c>
      <c r="E490" s="5" t="s">
        <v>30</v>
      </c>
      <c r="F490" s="5" t="s">
        <v>1209</v>
      </c>
      <c r="G490" s="6" t="s">
        <v>1210</v>
      </c>
    </row>
    <row r="491" spans="1:7" x14ac:dyDescent="0.2">
      <c r="A491" s="4">
        <v>48</v>
      </c>
      <c r="B491" s="4">
        <v>2004</v>
      </c>
      <c r="C491" s="5" t="s">
        <v>1211</v>
      </c>
      <c r="D491" s="5" t="s">
        <v>1212</v>
      </c>
      <c r="E491" s="5" t="s">
        <v>89</v>
      </c>
      <c r="F491" s="5" t="s">
        <v>557</v>
      </c>
      <c r="G491" s="6" t="s">
        <v>1213</v>
      </c>
    </row>
    <row r="492" spans="1:7" x14ac:dyDescent="0.2">
      <c r="A492" s="4">
        <v>48</v>
      </c>
      <c r="B492" s="4">
        <v>2004</v>
      </c>
      <c r="C492" s="5" t="s">
        <v>1214</v>
      </c>
      <c r="D492" s="5" t="s">
        <v>1215</v>
      </c>
      <c r="E492" s="5" t="s">
        <v>180</v>
      </c>
      <c r="F492" s="5" t="s">
        <v>1216</v>
      </c>
      <c r="G492" s="6" t="s">
        <v>1217</v>
      </c>
    </row>
    <row r="493" spans="1:7" x14ac:dyDescent="0.2">
      <c r="A493" s="4">
        <v>48</v>
      </c>
      <c r="B493" s="4">
        <v>2004</v>
      </c>
      <c r="C493" s="5" t="s">
        <v>1218</v>
      </c>
      <c r="D493" s="5" t="s">
        <v>1219</v>
      </c>
      <c r="E493" s="5" t="s">
        <v>131</v>
      </c>
      <c r="F493" s="5" t="s">
        <v>320</v>
      </c>
      <c r="G493" s="6" t="s">
        <v>1220</v>
      </c>
    </row>
    <row r="494" spans="1:7" x14ac:dyDescent="0.2">
      <c r="A494" s="4">
        <v>48</v>
      </c>
      <c r="B494" s="4">
        <v>2004</v>
      </c>
      <c r="C494" s="5" t="s">
        <v>1221</v>
      </c>
      <c r="D494" s="5" t="s">
        <v>1222</v>
      </c>
      <c r="E494" s="5" t="s">
        <v>30</v>
      </c>
      <c r="F494" s="5" t="s">
        <v>1009</v>
      </c>
      <c r="G494" s="6" t="s">
        <v>1223</v>
      </c>
    </row>
    <row r="495" spans="1:7" x14ac:dyDescent="0.2">
      <c r="A495" s="4">
        <v>48</v>
      </c>
      <c r="B495" s="4">
        <v>2004</v>
      </c>
      <c r="C495" s="5" t="s">
        <v>597</v>
      </c>
      <c r="D495" s="5" t="s">
        <v>1224</v>
      </c>
      <c r="E495" s="5" t="s">
        <v>58</v>
      </c>
      <c r="F495" s="5" t="s">
        <v>391</v>
      </c>
      <c r="G495" s="6" t="s">
        <v>1225</v>
      </c>
    </row>
    <row r="496" spans="1:7" x14ac:dyDescent="0.2">
      <c r="A496" s="4">
        <v>48</v>
      </c>
      <c r="B496" s="4">
        <v>2004</v>
      </c>
      <c r="C496" s="5" t="s">
        <v>672</v>
      </c>
      <c r="D496" s="5" t="s">
        <v>1226</v>
      </c>
      <c r="E496" s="5" t="s">
        <v>13</v>
      </c>
      <c r="F496" s="5" t="s">
        <v>1227</v>
      </c>
      <c r="G496" s="6" t="s">
        <v>1228</v>
      </c>
    </row>
    <row r="497" spans="1:7" x14ac:dyDescent="0.2">
      <c r="A497" s="4">
        <v>48</v>
      </c>
      <c r="B497" s="4">
        <v>2004</v>
      </c>
      <c r="C497" s="5" t="s">
        <v>1229</v>
      </c>
      <c r="D497" s="5" t="s">
        <v>1230</v>
      </c>
      <c r="E497" s="5" t="s">
        <v>13</v>
      </c>
      <c r="F497" s="5" t="s">
        <v>1034</v>
      </c>
      <c r="G497" s="6" t="s">
        <v>1231</v>
      </c>
    </row>
    <row r="498" spans="1:7" x14ac:dyDescent="0.2">
      <c r="A498" s="4">
        <v>49</v>
      </c>
      <c r="B498" s="4">
        <v>2005</v>
      </c>
      <c r="C498" s="5" t="s">
        <v>1232</v>
      </c>
      <c r="D498" s="5" t="s">
        <v>1233</v>
      </c>
      <c r="E498" s="5" t="s">
        <v>13</v>
      </c>
      <c r="F498" s="5" t="s">
        <v>1234</v>
      </c>
      <c r="G498" s="6" t="s">
        <v>1235</v>
      </c>
    </row>
    <row r="499" spans="1:7" x14ac:dyDescent="0.2">
      <c r="A499" s="4">
        <v>49</v>
      </c>
      <c r="B499" s="4">
        <v>2005</v>
      </c>
      <c r="C499" s="5" t="s">
        <v>1236</v>
      </c>
      <c r="D499" s="5" t="s">
        <v>1237</v>
      </c>
      <c r="E499" s="5" t="s">
        <v>58</v>
      </c>
      <c r="F499" s="5" t="s">
        <v>188</v>
      </c>
      <c r="G499" s="6" t="s">
        <v>1238</v>
      </c>
    </row>
    <row r="500" spans="1:7" x14ac:dyDescent="0.2">
      <c r="A500" s="4">
        <v>49</v>
      </c>
      <c r="B500" s="4">
        <v>2005</v>
      </c>
      <c r="C500" s="5" t="s">
        <v>1208</v>
      </c>
      <c r="D500" s="5" t="s">
        <v>1239</v>
      </c>
      <c r="E500" s="5" t="s">
        <v>13</v>
      </c>
      <c r="F500" s="1"/>
      <c r="G500" s="6" t="s">
        <v>1240</v>
      </c>
    </row>
    <row r="501" spans="1:7" x14ac:dyDescent="0.2">
      <c r="A501" s="4">
        <v>49</v>
      </c>
      <c r="B501" s="4">
        <v>2005</v>
      </c>
      <c r="C501" s="5" t="s">
        <v>1052</v>
      </c>
      <c r="D501" s="5" t="s">
        <v>1241</v>
      </c>
      <c r="E501" s="5" t="s">
        <v>51</v>
      </c>
      <c r="F501" s="5" t="s">
        <v>540</v>
      </c>
      <c r="G501" s="6" t="s">
        <v>1242</v>
      </c>
    </row>
    <row r="502" spans="1:7" x14ac:dyDescent="0.2">
      <c r="A502" s="4">
        <v>49</v>
      </c>
      <c r="B502" s="4">
        <v>2005</v>
      </c>
      <c r="C502" s="5" t="s">
        <v>793</v>
      </c>
      <c r="D502" s="5" t="s">
        <v>1243</v>
      </c>
      <c r="E502" s="5" t="s">
        <v>1244</v>
      </c>
      <c r="F502" s="1"/>
      <c r="G502" s="6" t="s">
        <v>1245</v>
      </c>
    </row>
    <row r="503" spans="1:7" x14ac:dyDescent="0.2">
      <c r="A503" s="4">
        <v>49</v>
      </c>
      <c r="B503" s="4">
        <v>2005</v>
      </c>
      <c r="C503" s="5" t="s">
        <v>1246</v>
      </c>
      <c r="D503" s="5" t="s">
        <v>1247</v>
      </c>
      <c r="E503" s="5" t="s">
        <v>13</v>
      </c>
      <c r="F503" s="5" t="s">
        <v>1248</v>
      </c>
      <c r="G503" s="6" t="s">
        <v>1249</v>
      </c>
    </row>
    <row r="504" spans="1:7" x14ac:dyDescent="0.2">
      <c r="A504" s="4">
        <v>49</v>
      </c>
      <c r="B504" s="4">
        <v>2005</v>
      </c>
      <c r="C504" s="5" t="s">
        <v>1250</v>
      </c>
      <c r="D504" s="5" t="s">
        <v>1251</v>
      </c>
      <c r="E504" s="5" t="s">
        <v>13</v>
      </c>
      <c r="F504" s="5" t="s">
        <v>834</v>
      </c>
      <c r="G504" s="6" t="s">
        <v>1252</v>
      </c>
    </row>
    <row r="505" spans="1:7" x14ac:dyDescent="0.2">
      <c r="A505" s="4">
        <v>49</v>
      </c>
      <c r="B505" s="4">
        <v>2005</v>
      </c>
      <c r="C505" s="5" t="s">
        <v>1253</v>
      </c>
      <c r="D505" s="5" t="s">
        <v>1254</v>
      </c>
      <c r="E505" s="5" t="s">
        <v>13</v>
      </c>
      <c r="F505" s="5" t="s">
        <v>540</v>
      </c>
      <c r="G505" s="6" t="s">
        <v>1255</v>
      </c>
    </row>
    <row r="506" spans="1:7" x14ac:dyDescent="0.2">
      <c r="A506" s="4">
        <v>49</v>
      </c>
      <c r="B506" s="4">
        <v>2005</v>
      </c>
      <c r="C506" s="5" t="s">
        <v>1256</v>
      </c>
      <c r="D506" s="5" t="s">
        <v>1257</v>
      </c>
      <c r="E506" s="5" t="s">
        <v>17</v>
      </c>
      <c r="F506" s="5" t="s">
        <v>1258</v>
      </c>
      <c r="G506" s="6" t="s">
        <v>1259</v>
      </c>
    </row>
    <row r="507" spans="1:7" x14ac:dyDescent="0.2">
      <c r="A507" s="4">
        <v>49</v>
      </c>
      <c r="B507" s="4">
        <v>2005</v>
      </c>
      <c r="C507" s="5" t="s">
        <v>1260</v>
      </c>
      <c r="D507" s="5" t="s">
        <v>1261</v>
      </c>
      <c r="E507" s="5" t="s">
        <v>299</v>
      </c>
      <c r="F507" s="5" t="s">
        <v>1075</v>
      </c>
      <c r="G507" s="6" t="s">
        <v>1262</v>
      </c>
    </row>
    <row r="508" spans="1:7" x14ac:dyDescent="0.2">
      <c r="A508" s="4">
        <v>49</v>
      </c>
      <c r="B508" s="4">
        <v>2005</v>
      </c>
      <c r="C508" s="5" t="s">
        <v>1263</v>
      </c>
      <c r="D508" s="5" t="s">
        <v>1264</v>
      </c>
      <c r="E508" s="5" t="s">
        <v>58</v>
      </c>
      <c r="F508" s="4" t="s">
        <v>557</v>
      </c>
      <c r="G508" s="6" t="s">
        <v>1265</v>
      </c>
    </row>
    <row r="509" spans="1:7" x14ac:dyDescent="0.2">
      <c r="A509" s="4">
        <v>49</v>
      </c>
      <c r="B509" s="4">
        <v>2005</v>
      </c>
      <c r="C509" s="5" t="s">
        <v>887</v>
      </c>
      <c r="D509" s="5" t="s">
        <v>1266</v>
      </c>
      <c r="E509" s="5" t="s">
        <v>58</v>
      </c>
      <c r="F509" s="5" t="s">
        <v>636</v>
      </c>
      <c r="G509" s="6" t="s">
        <v>1267</v>
      </c>
    </row>
    <row r="510" spans="1:7" x14ac:dyDescent="0.2">
      <c r="A510" s="4">
        <v>49</v>
      </c>
      <c r="B510" s="4">
        <v>2005</v>
      </c>
      <c r="C510" s="5" t="s">
        <v>1268</v>
      </c>
      <c r="D510" s="5" t="s">
        <v>1269</v>
      </c>
      <c r="E510" s="5" t="s">
        <v>58</v>
      </c>
      <c r="F510" s="5" t="s">
        <v>1270</v>
      </c>
      <c r="G510" s="6" t="s">
        <v>1271</v>
      </c>
    </row>
    <row r="511" spans="1:7" x14ac:dyDescent="0.2">
      <c r="A511" s="4">
        <v>50</v>
      </c>
      <c r="B511" s="4">
        <v>2005</v>
      </c>
      <c r="C511" s="5" t="s">
        <v>46</v>
      </c>
      <c r="D511" s="5" t="s">
        <v>1272</v>
      </c>
      <c r="E511" s="5" t="s">
        <v>17</v>
      </c>
      <c r="F511" s="5" t="s">
        <v>861</v>
      </c>
      <c r="G511" s="6" t="s">
        <v>1273</v>
      </c>
    </row>
    <row r="512" spans="1:7" x14ac:dyDescent="0.2">
      <c r="A512" s="4">
        <v>50</v>
      </c>
      <c r="B512" s="4">
        <v>2005</v>
      </c>
      <c r="C512" s="5" t="s">
        <v>876</v>
      </c>
      <c r="D512" s="5" t="s">
        <v>1274</v>
      </c>
      <c r="E512" s="5" t="s">
        <v>1175</v>
      </c>
      <c r="F512" s="5" t="s">
        <v>1067</v>
      </c>
      <c r="G512" s="6" t="s">
        <v>1275</v>
      </c>
    </row>
    <row r="513" spans="1:7" x14ac:dyDescent="0.2">
      <c r="A513" s="4">
        <v>50</v>
      </c>
      <c r="B513" s="4">
        <v>2005</v>
      </c>
      <c r="C513" s="5" t="s">
        <v>691</v>
      </c>
      <c r="D513" s="5" t="s">
        <v>1276</v>
      </c>
      <c r="E513" s="5" t="s">
        <v>89</v>
      </c>
      <c r="F513" s="5" t="s">
        <v>1277</v>
      </c>
      <c r="G513" s="6" t="s">
        <v>1278</v>
      </c>
    </row>
    <row r="514" spans="1:7" x14ac:dyDescent="0.2">
      <c r="A514" s="4">
        <v>50</v>
      </c>
      <c r="B514" s="4">
        <v>2005</v>
      </c>
      <c r="C514" s="5" t="s">
        <v>1133</v>
      </c>
      <c r="D514" s="5" t="s">
        <v>1279</v>
      </c>
      <c r="E514" s="5" t="s">
        <v>238</v>
      </c>
      <c r="F514" s="5" t="s">
        <v>1280</v>
      </c>
      <c r="G514" s="6" t="s">
        <v>1281</v>
      </c>
    </row>
    <row r="515" spans="1:7" x14ac:dyDescent="0.2">
      <c r="A515" s="4">
        <v>50</v>
      </c>
      <c r="B515" s="4">
        <v>2005</v>
      </c>
      <c r="C515" s="5" t="s">
        <v>1282</v>
      </c>
      <c r="D515" s="5" t="s">
        <v>1283</v>
      </c>
      <c r="E515" s="5" t="s">
        <v>58</v>
      </c>
      <c r="F515" s="5" t="s">
        <v>38</v>
      </c>
      <c r="G515" s="6" t="s">
        <v>1284</v>
      </c>
    </row>
    <row r="516" spans="1:7" x14ac:dyDescent="0.2">
      <c r="A516" s="4">
        <v>50</v>
      </c>
      <c r="B516" s="4">
        <v>2005</v>
      </c>
      <c r="C516" s="5" t="s">
        <v>1285</v>
      </c>
      <c r="D516" s="5" t="s">
        <v>1286</v>
      </c>
      <c r="E516" s="5" t="s">
        <v>1287</v>
      </c>
      <c r="F516" s="5" t="s">
        <v>132</v>
      </c>
      <c r="G516" s="6" t="s">
        <v>1288</v>
      </c>
    </row>
    <row r="517" spans="1:7" x14ac:dyDescent="0.2">
      <c r="A517" s="4">
        <v>50</v>
      </c>
      <c r="B517" s="4">
        <v>2005</v>
      </c>
      <c r="C517" s="5" t="s">
        <v>287</v>
      </c>
      <c r="D517" s="5" t="s">
        <v>1289</v>
      </c>
      <c r="E517" s="5" t="s">
        <v>1287</v>
      </c>
      <c r="F517" s="5" t="s">
        <v>1290</v>
      </c>
      <c r="G517" s="6" t="s">
        <v>1291</v>
      </c>
    </row>
    <row r="518" spans="1:7" x14ac:dyDescent="0.2">
      <c r="A518" s="4">
        <v>50</v>
      </c>
      <c r="B518" s="4">
        <v>2005</v>
      </c>
      <c r="C518" s="5" t="s">
        <v>1292</v>
      </c>
      <c r="D518" s="5" t="s">
        <v>1293</v>
      </c>
      <c r="E518" s="5" t="s">
        <v>51</v>
      </c>
      <c r="F518" s="5" t="s">
        <v>1294</v>
      </c>
      <c r="G518" s="6" t="s">
        <v>1295</v>
      </c>
    </row>
    <row r="519" spans="1:7" x14ac:dyDescent="0.2">
      <c r="A519" s="4">
        <v>50</v>
      </c>
      <c r="B519" s="4">
        <v>2005</v>
      </c>
      <c r="C519" s="5" t="s">
        <v>1296</v>
      </c>
      <c r="D519" s="5" t="s">
        <v>1297</v>
      </c>
      <c r="E519" s="5" t="s">
        <v>58</v>
      </c>
      <c r="F519" s="5" t="s">
        <v>1298</v>
      </c>
      <c r="G519" s="6" t="s">
        <v>1299</v>
      </c>
    </row>
    <row r="520" spans="1:7" x14ac:dyDescent="0.2">
      <c r="A520" s="4">
        <v>50</v>
      </c>
      <c r="B520" s="4">
        <v>2005</v>
      </c>
      <c r="C520" s="5" t="s">
        <v>1039</v>
      </c>
      <c r="D520" s="5" t="s">
        <v>1300</v>
      </c>
      <c r="E520" s="5" t="s">
        <v>51</v>
      </c>
      <c r="F520" s="5" t="s">
        <v>540</v>
      </c>
      <c r="G520" s="6" t="s">
        <v>1301</v>
      </c>
    </row>
    <row r="521" spans="1:7" x14ac:dyDescent="0.2">
      <c r="A521" s="4">
        <v>50</v>
      </c>
      <c r="B521" s="4">
        <v>2005</v>
      </c>
      <c r="C521" s="5" t="s">
        <v>110</v>
      </c>
      <c r="D521" s="5" t="s">
        <v>1302</v>
      </c>
      <c r="E521" s="5" t="s">
        <v>58</v>
      </c>
      <c r="F521" s="5" t="s">
        <v>1303</v>
      </c>
      <c r="G521" s="6" t="s">
        <v>1304</v>
      </c>
    </row>
    <row r="522" spans="1:7" x14ac:dyDescent="0.2">
      <c r="A522" s="4">
        <v>50</v>
      </c>
      <c r="B522" s="4">
        <v>2005</v>
      </c>
      <c r="C522" s="5" t="s">
        <v>541</v>
      </c>
      <c r="D522" s="5" t="s">
        <v>1305</v>
      </c>
      <c r="E522" s="5" t="s">
        <v>51</v>
      </c>
      <c r="F522" s="5" t="s">
        <v>1306</v>
      </c>
      <c r="G522" s="6" t="s">
        <v>1307</v>
      </c>
    </row>
    <row r="523" spans="1:7" x14ac:dyDescent="0.2">
      <c r="A523" s="4">
        <v>50</v>
      </c>
      <c r="B523" s="4">
        <v>2005</v>
      </c>
      <c r="C523" s="5" t="s">
        <v>227</v>
      </c>
      <c r="D523" s="5" t="s">
        <v>1308</v>
      </c>
      <c r="E523" s="5" t="s">
        <v>58</v>
      </c>
      <c r="F523" s="5" t="s">
        <v>557</v>
      </c>
      <c r="G523" s="6" t="s">
        <v>1309</v>
      </c>
    </row>
    <row r="524" spans="1:7" x14ac:dyDescent="0.2">
      <c r="A524" s="4">
        <v>51</v>
      </c>
      <c r="B524" s="4">
        <v>2006</v>
      </c>
      <c r="C524" s="5" t="s">
        <v>775</v>
      </c>
      <c r="D524" s="5" t="s">
        <v>1310</v>
      </c>
      <c r="E524" s="5" t="s">
        <v>17</v>
      </c>
      <c r="F524" s="5" t="s">
        <v>1311</v>
      </c>
      <c r="G524" s="6" t="s">
        <v>1312</v>
      </c>
    </row>
    <row r="525" spans="1:7" x14ac:dyDescent="0.2">
      <c r="A525" s="4">
        <v>51</v>
      </c>
      <c r="B525" s="4">
        <v>2006</v>
      </c>
      <c r="C525" s="5" t="s">
        <v>1313</v>
      </c>
      <c r="D525" s="5" t="s">
        <v>1314</v>
      </c>
      <c r="E525" s="5" t="s">
        <v>30</v>
      </c>
      <c r="F525" s="5" t="s">
        <v>384</v>
      </c>
      <c r="G525" s="6" t="s">
        <v>1315</v>
      </c>
    </row>
    <row r="526" spans="1:7" x14ac:dyDescent="0.2">
      <c r="A526" s="4">
        <v>51</v>
      </c>
      <c r="B526" s="4">
        <v>2006</v>
      </c>
      <c r="C526" s="5" t="s">
        <v>1316</v>
      </c>
      <c r="D526" s="5" t="s">
        <v>1317</v>
      </c>
      <c r="E526" s="5" t="s">
        <v>89</v>
      </c>
      <c r="F526" s="5" t="s">
        <v>557</v>
      </c>
      <c r="G526" s="6" t="s">
        <v>1318</v>
      </c>
    </row>
    <row r="527" spans="1:7" x14ac:dyDescent="0.2">
      <c r="A527" s="4">
        <v>51</v>
      </c>
      <c r="B527" s="4">
        <v>2006</v>
      </c>
      <c r="C527" s="5" t="s">
        <v>1319</v>
      </c>
      <c r="D527" s="5" t="s">
        <v>1320</v>
      </c>
      <c r="E527" s="5" t="s">
        <v>238</v>
      </c>
      <c r="F527" s="5" t="s">
        <v>1321</v>
      </c>
      <c r="G527" s="6" t="s">
        <v>1322</v>
      </c>
    </row>
    <row r="528" spans="1:7" x14ac:dyDescent="0.2">
      <c r="A528" s="4">
        <v>51</v>
      </c>
      <c r="B528" s="4">
        <v>2006</v>
      </c>
      <c r="C528" s="5" t="s">
        <v>1323</v>
      </c>
      <c r="D528" s="5" t="s">
        <v>1324</v>
      </c>
      <c r="E528" s="5" t="s">
        <v>1287</v>
      </c>
      <c r="F528" s="5" t="s">
        <v>1325</v>
      </c>
      <c r="G528" s="5" t="s">
        <v>1326</v>
      </c>
    </row>
    <row r="529" spans="1:7" x14ac:dyDescent="0.2">
      <c r="A529" s="4">
        <v>51</v>
      </c>
      <c r="B529" s="4">
        <v>2006</v>
      </c>
      <c r="C529" s="5" t="s">
        <v>1327</v>
      </c>
      <c r="D529" s="5" t="s">
        <v>1328</v>
      </c>
      <c r="E529" s="5" t="s">
        <v>1329</v>
      </c>
      <c r="F529" s="5" t="s">
        <v>1330</v>
      </c>
      <c r="G529" s="6" t="s">
        <v>1331</v>
      </c>
    </row>
    <row r="530" spans="1:7" x14ac:dyDescent="0.2">
      <c r="A530" s="4">
        <v>51</v>
      </c>
      <c r="B530" s="4">
        <v>2006</v>
      </c>
      <c r="C530" s="5" t="s">
        <v>1332</v>
      </c>
      <c r="D530" s="5" t="s">
        <v>1333</v>
      </c>
      <c r="E530" s="5" t="s">
        <v>58</v>
      </c>
      <c r="F530" s="5" t="s">
        <v>59</v>
      </c>
      <c r="G530" s="6" t="s">
        <v>1334</v>
      </c>
    </row>
    <row r="531" spans="1:7" x14ac:dyDescent="0.2">
      <c r="A531" s="4">
        <v>51</v>
      </c>
      <c r="B531" s="4">
        <v>2006</v>
      </c>
      <c r="C531" s="5" t="s">
        <v>1335</v>
      </c>
      <c r="D531" s="5" t="s">
        <v>1336</v>
      </c>
      <c r="E531" s="5" t="s">
        <v>51</v>
      </c>
      <c r="F531" s="5" t="s">
        <v>1337</v>
      </c>
      <c r="G531" s="6" t="s">
        <v>1338</v>
      </c>
    </row>
    <row r="532" spans="1:7" x14ac:dyDescent="0.2">
      <c r="A532" s="4">
        <v>51</v>
      </c>
      <c r="B532" s="4">
        <v>2006</v>
      </c>
      <c r="C532" s="5" t="s">
        <v>1339</v>
      </c>
      <c r="D532" s="5" t="s">
        <v>1340</v>
      </c>
      <c r="E532" s="5" t="s">
        <v>833</v>
      </c>
      <c r="F532" s="5" t="s">
        <v>1341</v>
      </c>
      <c r="G532" s="6" t="s">
        <v>1342</v>
      </c>
    </row>
    <row r="533" spans="1:7" x14ac:dyDescent="0.2">
      <c r="A533" s="4">
        <v>51</v>
      </c>
      <c r="B533" s="4">
        <v>2006</v>
      </c>
      <c r="C533" s="5" t="s">
        <v>1343</v>
      </c>
      <c r="D533" s="5" t="s">
        <v>1344</v>
      </c>
      <c r="E533" s="5" t="s">
        <v>51</v>
      </c>
      <c r="F533" s="5" t="s">
        <v>1345</v>
      </c>
      <c r="G533" s="6" t="s">
        <v>1346</v>
      </c>
    </row>
    <row r="534" spans="1:7" x14ac:dyDescent="0.2">
      <c r="A534" s="4">
        <v>51</v>
      </c>
      <c r="B534" s="4">
        <v>2006</v>
      </c>
      <c r="C534" s="5" t="s">
        <v>1347</v>
      </c>
      <c r="D534" s="5" t="s">
        <v>1348</v>
      </c>
      <c r="E534" s="5" t="s">
        <v>238</v>
      </c>
      <c r="F534" s="5" t="s">
        <v>1349</v>
      </c>
      <c r="G534" s="6" t="s">
        <v>1350</v>
      </c>
    </row>
    <row r="535" spans="1:7" x14ac:dyDescent="0.2">
      <c r="A535" s="4">
        <v>51</v>
      </c>
      <c r="B535" s="4">
        <v>2006</v>
      </c>
      <c r="C535" s="5" t="s">
        <v>1351</v>
      </c>
      <c r="D535" s="5" t="s">
        <v>1352</v>
      </c>
      <c r="E535" s="5" t="s">
        <v>238</v>
      </c>
      <c r="F535" s="5" t="s">
        <v>548</v>
      </c>
      <c r="G535" s="6" t="s">
        <v>1353</v>
      </c>
    </row>
    <row r="536" spans="1:7" x14ac:dyDescent="0.2">
      <c r="A536" s="4">
        <v>52</v>
      </c>
      <c r="B536" s="4">
        <v>2006</v>
      </c>
      <c r="C536" s="5" t="s">
        <v>182</v>
      </c>
      <c r="D536" s="5" t="s">
        <v>1354</v>
      </c>
      <c r="E536" s="5" t="s">
        <v>30</v>
      </c>
      <c r="F536" s="5" t="s">
        <v>1355</v>
      </c>
      <c r="G536" s="6" t="s">
        <v>1356</v>
      </c>
    </row>
    <row r="537" spans="1:7" x14ac:dyDescent="0.2">
      <c r="A537" s="4">
        <v>52</v>
      </c>
      <c r="B537" s="4">
        <v>2006</v>
      </c>
      <c r="C537" s="5" t="s">
        <v>1357</v>
      </c>
      <c r="D537" s="5" t="s">
        <v>1358</v>
      </c>
      <c r="E537" s="5" t="s">
        <v>833</v>
      </c>
      <c r="F537" s="5" t="s">
        <v>1359</v>
      </c>
      <c r="G537" s="6" t="s">
        <v>1360</v>
      </c>
    </row>
    <row r="538" spans="1:7" x14ac:dyDescent="0.2">
      <c r="A538" s="4">
        <v>52</v>
      </c>
      <c r="B538" s="4">
        <v>2006</v>
      </c>
      <c r="C538" s="5" t="s">
        <v>1361</v>
      </c>
      <c r="D538" s="5" t="s">
        <v>1362</v>
      </c>
      <c r="E538" s="5" t="s">
        <v>51</v>
      </c>
      <c r="F538" s="5" t="s">
        <v>1363</v>
      </c>
      <c r="G538" s="6" t="s">
        <v>1364</v>
      </c>
    </row>
    <row r="539" spans="1:7" x14ac:dyDescent="0.2">
      <c r="A539" s="4">
        <v>52</v>
      </c>
      <c r="B539" s="4">
        <v>2006</v>
      </c>
      <c r="C539" s="5" t="s">
        <v>1365</v>
      </c>
      <c r="D539" s="5" t="s">
        <v>1366</v>
      </c>
      <c r="E539" s="5" t="s">
        <v>58</v>
      </c>
      <c r="F539" s="5" t="s">
        <v>985</v>
      </c>
      <c r="G539" s="6" t="s">
        <v>1367</v>
      </c>
    </row>
    <row r="540" spans="1:7" x14ac:dyDescent="0.2">
      <c r="A540" s="4">
        <v>52</v>
      </c>
      <c r="B540" s="4">
        <v>2006</v>
      </c>
      <c r="C540" s="5" t="s">
        <v>1368</v>
      </c>
      <c r="D540" s="5" t="s">
        <v>1369</v>
      </c>
      <c r="E540" s="5" t="s">
        <v>238</v>
      </c>
      <c r="F540" s="5" t="s">
        <v>1370</v>
      </c>
      <c r="G540" s="6" t="s">
        <v>1371</v>
      </c>
    </row>
    <row r="541" spans="1:7" x14ac:dyDescent="0.2">
      <c r="A541" s="4">
        <v>52</v>
      </c>
      <c r="B541" s="4">
        <v>2006</v>
      </c>
      <c r="C541" s="5" t="s">
        <v>1372</v>
      </c>
      <c r="D541" s="5" t="s">
        <v>1373</v>
      </c>
      <c r="E541" s="5" t="s">
        <v>58</v>
      </c>
      <c r="F541" s="5" t="s">
        <v>636</v>
      </c>
      <c r="G541" s="6" t="s">
        <v>1374</v>
      </c>
    </row>
    <row r="542" spans="1:7" x14ac:dyDescent="0.2">
      <c r="A542" s="4">
        <v>52</v>
      </c>
      <c r="B542" s="4">
        <v>2006</v>
      </c>
      <c r="C542" s="5" t="s">
        <v>1375</v>
      </c>
      <c r="D542" s="5" t="s">
        <v>1376</v>
      </c>
      <c r="E542" s="5" t="s">
        <v>238</v>
      </c>
      <c r="F542" s="5" t="s">
        <v>760</v>
      </c>
      <c r="G542" s="6" t="s">
        <v>1377</v>
      </c>
    </row>
    <row r="543" spans="1:7" x14ac:dyDescent="0.2">
      <c r="A543" s="4">
        <v>52</v>
      </c>
      <c r="B543" s="4">
        <v>2006</v>
      </c>
      <c r="C543" s="5" t="s">
        <v>1378</v>
      </c>
      <c r="D543" s="5" t="s">
        <v>1379</v>
      </c>
      <c r="E543" s="5" t="s">
        <v>58</v>
      </c>
      <c r="F543" s="5" t="s">
        <v>985</v>
      </c>
      <c r="G543" s="6" t="s">
        <v>1380</v>
      </c>
    </row>
    <row r="544" spans="1:7" x14ac:dyDescent="0.2">
      <c r="A544" s="4">
        <v>52</v>
      </c>
      <c r="B544" s="4">
        <v>2006</v>
      </c>
      <c r="C544" s="5" t="s">
        <v>1381</v>
      </c>
      <c r="D544" s="5" t="s">
        <v>1382</v>
      </c>
      <c r="E544" s="5" t="s">
        <v>51</v>
      </c>
      <c r="F544" s="5" t="s">
        <v>1383</v>
      </c>
      <c r="G544" s="6" t="s">
        <v>1384</v>
      </c>
    </row>
    <row r="545" spans="1:7" x14ac:dyDescent="0.2">
      <c r="A545" s="4">
        <v>52</v>
      </c>
      <c r="B545" s="4">
        <v>2006</v>
      </c>
      <c r="C545" s="5" t="s">
        <v>1385</v>
      </c>
      <c r="D545" s="5" t="s">
        <v>1386</v>
      </c>
      <c r="E545" s="5" t="s">
        <v>13</v>
      </c>
      <c r="F545" s="1"/>
      <c r="G545" s="6" t="s">
        <v>1387</v>
      </c>
    </row>
    <row r="546" spans="1:7" x14ac:dyDescent="0.2">
      <c r="A546" s="4">
        <v>52</v>
      </c>
      <c r="B546" s="4">
        <v>2006</v>
      </c>
      <c r="C546" s="5" t="s">
        <v>1388</v>
      </c>
      <c r="D546" s="5" t="s">
        <v>1389</v>
      </c>
      <c r="E546" s="5" t="s">
        <v>238</v>
      </c>
      <c r="F546" s="5" t="s">
        <v>212</v>
      </c>
      <c r="G546" s="6" t="s">
        <v>1390</v>
      </c>
    </row>
    <row r="547" spans="1:7" x14ac:dyDescent="0.2">
      <c r="A547" s="4">
        <v>52</v>
      </c>
      <c r="B547" s="4">
        <v>2006</v>
      </c>
      <c r="C547" s="5" t="s">
        <v>56</v>
      </c>
      <c r="D547" s="5" t="s">
        <v>1391</v>
      </c>
      <c r="E547" s="5" t="s">
        <v>58</v>
      </c>
      <c r="F547" s="5" t="s">
        <v>1392</v>
      </c>
      <c r="G547" s="6" t="s">
        <v>1393</v>
      </c>
    </row>
    <row r="548" spans="1:7" x14ac:dyDescent="0.2">
      <c r="A548" s="4">
        <v>52</v>
      </c>
      <c r="B548" s="4">
        <v>2006</v>
      </c>
      <c r="C548" s="5" t="s">
        <v>1394</v>
      </c>
      <c r="D548" s="5" t="s">
        <v>1395</v>
      </c>
      <c r="E548" s="5" t="s">
        <v>58</v>
      </c>
      <c r="F548" s="5" t="s">
        <v>1396</v>
      </c>
      <c r="G548" s="6" t="s">
        <v>1397</v>
      </c>
    </row>
    <row r="549" spans="1:7" x14ac:dyDescent="0.2">
      <c r="A549" s="4">
        <v>53</v>
      </c>
      <c r="B549" s="4">
        <v>2007</v>
      </c>
      <c r="C549" s="5" t="s">
        <v>884</v>
      </c>
      <c r="D549" s="5" t="s">
        <v>1398</v>
      </c>
      <c r="E549" s="5" t="s">
        <v>17</v>
      </c>
      <c r="F549" s="5" t="s">
        <v>1399</v>
      </c>
      <c r="G549" s="6" t="s">
        <v>1400</v>
      </c>
    </row>
    <row r="550" spans="1:7" x14ac:dyDescent="0.2">
      <c r="A550" s="4">
        <v>53</v>
      </c>
      <c r="B550" s="4">
        <v>2007</v>
      </c>
      <c r="C550" s="5" t="s">
        <v>1401</v>
      </c>
      <c r="D550" s="5" t="s">
        <v>1402</v>
      </c>
      <c r="E550" s="5" t="s">
        <v>51</v>
      </c>
      <c r="F550" s="5" t="s">
        <v>540</v>
      </c>
      <c r="G550" s="6" t="s">
        <v>1403</v>
      </c>
    </row>
    <row r="551" spans="1:7" x14ac:dyDescent="0.2">
      <c r="A551" s="4">
        <v>53</v>
      </c>
      <c r="B551" s="4">
        <v>2007</v>
      </c>
      <c r="C551" s="5" t="s">
        <v>1404</v>
      </c>
      <c r="D551" s="5" t="s">
        <v>1405</v>
      </c>
      <c r="E551" s="5" t="s">
        <v>30</v>
      </c>
      <c r="F551" s="5" t="s">
        <v>1406</v>
      </c>
      <c r="G551" s="6" t="s">
        <v>1407</v>
      </c>
    </row>
    <row r="552" spans="1:7" x14ac:dyDescent="0.2">
      <c r="A552" s="4">
        <v>53</v>
      </c>
      <c r="B552" s="4">
        <v>2007</v>
      </c>
      <c r="C552" s="5" t="s">
        <v>1408</v>
      </c>
      <c r="D552" s="5" t="s">
        <v>1409</v>
      </c>
      <c r="E552" s="5" t="s">
        <v>13</v>
      </c>
      <c r="F552" s="5" t="s">
        <v>1156</v>
      </c>
      <c r="G552" s="6" t="s">
        <v>1410</v>
      </c>
    </row>
    <row r="553" spans="1:7" x14ac:dyDescent="0.2">
      <c r="A553" s="4">
        <v>53</v>
      </c>
      <c r="B553" s="4">
        <v>2007</v>
      </c>
      <c r="C553" s="5" t="s">
        <v>1411</v>
      </c>
      <c r="D553" s="5" t="s">
        <v>1412</v>
      </c>
      <c r="E553" s="5" t="s">
        <v>58</v>
      </c>
      <c r="F553" s="5" t="s">
        <v>557</v>
      </c>
      <c r="G553" s="6" t="s">
        <v>1413</v>
      </c>
    </row>
    <row r="554" spans="1:7" x14ac:dyDescent="0.2">
      <c r="A554" s="4">
        <v>53</v>
      </c>
      <c r="B554" s="4">
        <v>2007</v>
      </c>
      <c r="C554" s="5" t="s">
        <v>1414</v>
      </c>
      <c r="D554" s="5" t="s">
        <v>1415</v>
      </c>
      <c r="E554" s="5" t="s">
        <v>51</v>
      </c>
      <c r="F554" s="5" t="s">
        <v>24</v>
      </c>
      <c r="G554" s="6" t="s">
        <v>1416</v>
      </c>
    </row>
    <row r="555" spans="1:7" x14ac:dyDescent="0.2">
      <c r="A555" s="4">
        <v>53</v>
      </c>
      <c r="B555" s="4">
        <v>2007</v>
      </c>
      <c r="C555" s="5" t="s">
        <v>870</v>
      </c>
      <c r="D555" s="5" t="s">
        <v>1417</v>
      </c>
      <c r="E555" s="5" t="s">
        <v>238</v>
      </c>
      <c r="F555" s="5" t="s">
        <v>18</v>
      </c>
      <c r="G555" s="6" t="s">
        <v>1418</v>
      </c>
    </row>
    <row r="556" spans="1:7" x14ac:dyDescent="0.2">
      <c r="A556" s="4">
        <v>53</v>
      </c>
      <c r="B556" s="4">
        <v>2007</v>
      </c>
      <c r="C556" s="5" t="s">
        <v>1419</v>
      </c>
      <c r="D556" s="5" t="s">
        <v>1420</v>
      </c>
      <c r="E556" s="5" t="s">
        <v>17</v>
      </c>
      <c r="F556" s="5" t="s">
        <v>1421</v>
      </c>
      <c r="G556" s="6" t="s">
        <v>1422</v>
      </c>
    </row>
    <row r="557" spans="1:7" x14ac:dyDescent="0.2">
      <c r="A557" s="4">
        <v>53</v>
      </c>
      <c r="B557" s="4">
        <v>2007</v>
      </c>
      <c r="C557" s="5" t="s">
        <v>713</v>
      </c>
      <c r="D557" s="5" t="s">
        <v>1423</v>
      </c>
      <c r="E557" s="5" t="s">
        <v>58</v>
      </c>
      <c r="F557" s="5" t="s">
        <v>1424</v>
      </c>
      <c r="G557" s="6" t="s">
        <v>1425</v>
      </c>
    </row>
    <row r="558" spans="1:7" x14ac:dyDescent="0.2">
      <c r="A558" s="4">
        <v>53</v>
      </c>
      <c r="B558" s="4">
        <v>2007</v>
      </c>
      <c r="C558" s="5" t="s">
        <v>1426</v>
      </c>
      <c r="D558" s="5" t="s">
        <v>1427</v>
      </c>
      <c r="E558" s="5" t="s">
        <v>180</v>
      </c>
      <c r="F558" s="5" t="s">
        <v>1428</v>
      </c>
      <c r="G558" s="6" t="s">
        <v>1429</v>
      </c>
    </row>
    <row r="559" spans="1:7" x14ac:dyDescent="0.2">
      <c r="A559" s="4">
        <v>53</v>
      </c>
      <c r="B559" s="4">
        <v>2007</v>
      </c>
      <c r="C559" s="5" t="s">
        <v>1430</v>
      </c>
      <c r="D559" s="5" t="s">
        <v>1431</v>
      </c>
      <c r="E559" s="5" t="s">
        <v>17</v>
      </c>
      <c r="F559" s="5" t="s">
        <v>289</v>
      </c>
      <c r="G559" s="6" t="s">
        <v>1432</v>
      </c>
    </row>
    <row r="560" spans="1:7" x14ac:dyDescent="0.2">
      <c r="A560" s="4">
        <v>53</v>
      </c>
      <c r="B560" s="4">
        <v>2007</v>
      </c>
      <c r="C560" s="5" t="s">
        <v>1433</v>
      </c>
      <c r="D560" s="5" t="s">
        <v>1434</v>
      </c>
      <c r="E560" s="5" t="s">
        <v>131</v>
      </c>
      <c r="F560" s="5" t="s">
        <v>1435</v>
      </c>
      <c r="G560" s="6" t="s">
        <v>1436</v>
      </c>
    </row>
    <row r="561" spans="1:7" x14ac:dyDescent="0.2">
      <c r="A561" s="4">
        <v>54</v>
      </c>
      <c r="B561" s="4">
        <v>2007</v>
      </c>
      <c r="C561" s="5" t="s">
        <v>1437</v>
      </c>
      <c r="D561" s="5" t="s">
        <v>1438</v>
      </c>
      <c r="E561" s="5" t="s">
        <v>51</v>
      </c>
      <c r="F561" s="5" t="s">
        <v>1363</v>
      </c>
      <c r="G561" s="6" t="s">
        <v>1439</v>
      </c>
    </row>
    <row r="562" spans="1:7" x14ac:dyDescent="0.2">
      <c r="A562" s="4">
        <v>54</v>
      </c>
      <c r="B562" s="4">
        <v>2007</v>
      </c>
      <c r="C562" s="5" t="s">
        <v>1440</v>
      </c>
      <c r="D562" s="5" t="s">
        <v>1441</v>
      </c>
      <c r="E562" s="5" t="s">
        <v>131</v>
      </c>
      <c r="F562" s="5" t="s">
        <v>1442</v>
      </c>
      <c r="G562" s="6" t="s">
        <v>1443</v>
      </c>
    </row>
    <row r="563" spans="1:7" x14ac:dyDescent="0.2">
      <c r="A563" s="4">
        <v>54</v>
      </c>
      <c r="B563" s="4">
        <v>2007</v>
      </c>
      <c r="C563" s="5" t="s">
        <v>1444</v>
      </c>
      <c r="D563" s="5" t="s">
        <v>1445</v>
      </c>
      <c r="E563" s="5" t="s">
        <v>51</v>
      </c>
      <c r="F563" s="5" t="s">
        <v>540</v>
      </c>
      <c r="G563" s="6" t="s">
        <v>1446</v>
      </c>
    </row>
    <row r="564" spans="1:7" x14ac:dyDescent="0.2">
      <c r="A564" s="4">
        <v>54</v>
      </c>
      <c r="B564" s="4">
        <v>2007</v>
      </c>
      <c r="C564" s="5" t="s">
        <v>1447</v>
      </c>
      <c r="D564" s="5" t="s">
        <v>1448</v>
      </c>
      <c r="E564" s="5" t="s">
        <v>17</v>
      </c>
      <c r="F564" s="5" t="s">
        <v>18</v>
      </c>
      <c r="G564" s="6" t="s">
        <v>1449</v>
      </c>
    </row>
    <row r="565" spans="1:7" x14ac:dyDescent="0.2">
      <c r="A565" s="4">
        <v>54</v>
      </c>
      <c r="B565" s="4">
        <v>2007</v>
      </c>
      <c r="C565" s="5" t="s">
        <v>1450</v>
      </c>
      <c r="D565" s="5" t="s">
        <v>1451</v>
      </c>
      <c r="E565" s="5" t="s">
        <v>58</v>
      </c>
      <c r="F565" s="5" t="s">
        <v>557</v>
      </c>
      <c r="G565" s="6" t="s">
        <v>1452</v>
      </c>
    </row>
    <row r="566" spans="1:7" x14ac:dyDescent="0.2">
      <c r="A566" s="4">
        <v>54</v>
      </c>
      <c r="B566" s="4">
        <v>2007</v>
      </c>
      <c r="C566" s="5" t="s">
        <v>1453</v>
      </c>
      <c r="D566" s="5" t="s">
        <v>1454</v>
      </c>
      <c r="E566" s="5" t="s">
        <v>344</v>
      </c>
      <c r="F566" s="5" t="s">
        <v>214</v>
      </c>
      <c r="G566" s="6" t="s">
        <v>1455</v>
      </c>
    </row>
    <row r="567" spans="1:7" x14ac:dyDescent="0.2">
      <c r="A567" s="4">
        <v>54</v>
      </c>
      <c r="B567" s="4">
        <v>2007</v>
      </c>
      <c r="C567" s="5" t="s">
        <v>1456</v>
      </c>
      <c r="D567" s="5" t="s">
        <v>1457</v>
      </c>
      <c r="E567" s="5" t="s">
        <v>58</v>
      </c>
      <c r="F567" s="5" t="s">
        <v>59</v>
      </c>
      <c r="G567" s="6" t="s">
        <v>1458</v>
      </c>
    </row>
    <row r="568" spans="1:7" x14ac:dyDescent="0.2">
      <c r="A568" s="4">
        <v>54</v>
      </c>
      <c r="B568" s="4">
        <v>2007</v>
      </c>
      <c r="C568" s="5" t="s">
        <v>1459</v>
      </c>
      <c r="D568" s="5" t="s">
        <v>1460</v>
      </c>
      <c r="E568" s="5" t="s">
        <v>1461</v>
      </c>
      <c r="F568" s="5" t="s">
        <v>540</v>
      </c>
      <c r="G568" s="6" t="s">
        <v>1462</v>
      </c>
    </row>
    <row r="569" spans="1:7" x14ac:dyDescent="0.2">
      <c r="A569" s="4">
        <v>54</v>
      </c>
      <c r="B569" s="4">
        <v>2007</v>
      </c>
      <c r="C569" s="5" t="s">
        <v>859</v>
      </c>
      <c r="D569" s="5" t="s">
        <v>1463</v>
      </c>
      <c r="E569" s="5" t="s">
        <v>58</v>
      </c>
      <c r="F569" s="5" t="s">
        <v>1464</v>
      </c>
      <c r="G569" s="6" t="s">
        <v>1465</v>
      </c>
    </row>
    <row r="570" spans="1:7" x14ac:dyDescent="0.2">
      <c r="A570" s="4">
        <v>54</v>
      </c>
      <c r="B570" s="4">
        <v>2007</v>
      </c>
      <c r="C570" s="5" t="s">
        <v>716</v>
      </c>
      <c r="D570" s="5" t="s">
        <v>1466</v>
      </c>
      <c r="E570" s="5" t="s">
        <v>51</v>
      </c>
      <c r="F570" s="5" t="s">
        <v>1467</v>
      </c>
      <c r="G570" s="6" t="s">
        <v>1468</v>
      </c>
    </row>
    <row r="571" spans="1:7" x14ac:dyDescent="0.2">
      <c r="A571" s="4">
        <v>54</v>
      </c>
      <c r="B571" s="4">
        <v>2007</v>
      </c>
      <c r="C571" s="5" t="s">
        <v>1343</v>
      </c>
      <c r="D571" s="5" t="s">
        <v>1469</v>
      </c>
      <c r="E571" s="5" t="s">
        <v>58</v>
      </c>
      <c r="F571" s="5" t="s">
        <v>188</v>
      </c>
      <c r="G571" s="5" t="s">
        <v>1470</v>
      </c>
    </row>
    <row r="572" spans="1:7" x14ac:dyDescent="0.2">
      <c r="A572" s="4">
        <v>55</v>
      </c>
      <c r="B572" s="4">
        <v>2008</v>
      </c>
      <c r="C572" s="5" t="s">
        <v>159</v>
      </c>
      <c r="D572" s="5" t="s">
        <v>1471</v>
      </c>
      <c r="E572" s="5" t="s">
        <v>58</v>
      </c>
      <c r="F572" s="5" t="s">
        <v>557</v>
      </c>
      <c r="G572" s="6" t="s">
        <v>1472</v>
      </c>
    </row>
    <row r="573" spans="1:7" x14ac:dyDescent="0.2">
      <c r="A573" s="4">
        <v>55</v>
      </c>
      <c r="B573" s="4">
        <v>2008</v>
      </c>
      <c r="C573" s="5" t="s">
        <v>796</v>
      </c>
      <c r="D573" s="5" t="s">
        <v>1473</v>
      </c>
      <c r="E573" s="5" t="s">
        <v>1474</v>
      </c>
      <c r="F573" s="5" t="s">
        <v>31</v>
      </c>
      <c r="G573" s="6" t="s">
        <v>1475</v>
      </c>
    </row>
    <row r="574" spans="1:7" x14ac:dyDescent="0.2">
      <c r="A574" s="4">
        <v>55</v>
      </c>
      <c r="B574" s="4">
        <v>2008</v>
      </c>
      <c r="C574" s="5" t="s">
        <v>1476</v>
      </c>
      <c r="D574" s="5" t="s">
        <v>1477</v>
      </c>
      <c r="E574" s="5" t="s">
        <v>58</v>
      </c>
      <c r="F574" s="5" t="s">
        <v>985</v>
      </c>
      <c r="G574" s="6" t="s">
        <v>1478</v>
      </c>
    </row>
    <row r="575" spans="1:7" x14ac:dyDescent="0.2">
      <c r="A575" s="4">
        <v>55</v>
      </c>
      <c r="B575" s="4">
        <v>2008</v>
      </c>
      <c r="C575" s="5" t="s">
        <v>1039</v>
      </c>
      <c r="D575" s="5" t="s">
        <v>1479</v>
      </c>
      <c r="E575" s="5" t="s">
        <v>51</v>
      </c>
      <c r="F575" s="5" t="s">
        <v>540</v>
      </c>
      <c r="G575" s="6" t="s">
        <v>1480</v>
      </c>
    </row>
    <row r="576" spans="1:7" x14ac:dyDescent="0.2">
      <c r="A576" s="4">
        <v>55</v>
      </c>
      <c r="B576" s="4">
        <v>2008</v>
      </c>
      <c r="C576" s="5" t="s">
        <v>1150</v>
      </c>
      <c r="D576" s="5" t="s">
        <v>1481</v>
      </c>
      <c r="E576" s="5" t="s">
        <v>1482</v>
      </c>
      <c r="F576" s="5" t="s">
        <v>1483</v>
      </c>
      <c r="G576" s="6" t="s">
        <v>1484</v>
      </c>
    </row>
    <row r="577" spans="1:7" x14ac:dyDescent="0.2">
      <c r="A577" s="4">
        <v>55</v>
      </c>
      <c r="B577" s="4">
        <v>2008</v>
      </c>
      <c r="C577" s="5" t="s">
        <v>1056</v>
      </c>
      <c r="D577" s="5" t="s">
        <v>1485</v>
      </c>
      <c r="E577" s="5" t="s">
        <v>41</v>
      </c>
      <c r="F577" s="5" t="s">
        <v>1424</v>
      </c>
      <c r="G577" s="6" t="s">
        <v>1486</v>
      </c>
    </row>
    <row r="578" spans="1:7" x14ac:dyDescent="0.2">
      <c r="A578" s="4">
        <v>55</v>
      </c>
      <c r="B578" s="4">
        <v>2008</v>
      </c>
      <c r="C578" s="5" t="s">
        <v>775</v>
      </c>
      <c r="D578" s="5" t="s">
        <v>1487</v>
      </c>
      <c r="E578" s="5" t="s">
        <v>221</v>
      </c>
      <c r="F578" s="5" t="s">
        <v>1488</v>
      </c>
      <c r="G578" s="6" t="s">
        <v>1489</v>
      </c>
    </row>
    <row r="579" spans="1:7" x14ac:dyDescent="0.2">
      <c r="A579" s="4">
        <v>55</v>
      </c>
      <c r="B579" s="4">
        <v>2008</v>
      </c>
      <c r="C579" s="5" t="s">
        <v>1490</v>
      </c>
      <c r="D579" s="5" t="s">
        <v>1491</v>
      </c>
      <c r="E579" s="5" t="s">
        <v>344</v>
      </c>
      <c r="F579" s="5" t="s">
        <v>24</v>
      </c>
      <c r="G579" s="6" t="s">
        <v>1492</v>
      </c>
    </row>
    <row r="580" spans="1:7" x14ac:dyDescent="0.2">
      <c r="A580" s="4">
        <v>55</v>
      </c>
      <c r="B580" s="4">
        <v>2008</v>
      </c>
      <c r="C580" s="5" t="s">
        <v>1493</v>
      </c>
      <c r="D580" s="5" t="s">
        <v>1494</v>
      </c>
      <c r="E580" s="5" t="s">
        <v>1495</v>
      </c>
      <c r="F580" s="5" t="s">
        <v>289</v>
      </c>
      <c r="G580" s="6" t="s">
        <v>1496</v>
      </c>
    </row>
    <row r="581" spans="1:7" x14ac:dyDescent="0.2">
      <c r="A581" s="4">
        <v>55</v>
      </c>
      <c r="B581" s="4">
        <v>2008</v>
      </c>
      <c r="C581" s="5" t="s">
        <v>1497</v>
      </c>
      <c r="D581" s="5" t="s">
        <v>1498</v>
      </c>
      <c r="E581" s="5" t="s">
        <v>62</v>
      </c>
      <c r="F581" s="5" t="s">
        <v>1499</v>
      </c>
      <c r="G581" s="6" t="s">
        <v>1500</v>
      </c>
    </row>
    <row r="582" spans="1:7" x14ac:dyDescent="0.2">
      <c r="A582" s="4">
        <v>55</v>
      </c>
      <c r="B582" s="4">
        <v>2008</v>
      </c>
      <c r="C582" s="5" t="s">
        <v>1501</v>
      </c>
      <c r="D582" s="5" t="s">
        <v>1502</v>
      </c>
      <c r="E582" s="5" t="s">
        <v>58</v>
      </c>
      <c r="F582" s="5" t="s">
        <v>636</v>
      </c>
      <c r="G582" s="6" t="s">
        <v>1503</v>
      </c>
    </row>
    <row r="583" spans="1:7" x14ac:dyDescent="0.2">
      <c r="A583" s="4">
        <v>55</v>
      </c>
      <c r="B583" s="4">
        <v>2008</v>
      </c>
      <c r="C583" s="5" t="s">
        <v>1504</v>
      </c>
      <c r="D583" s="5" t="s">
        <v>1505</v>
      </c>
      <c r="E583" s="5" t="s">
        <v>1287</v>
      </c>
      <c r="F583" s="5" t="s">
        <v>1506</v>
      </c>
      <c r="G583" s="6" t="s">
        <v>1507</v>
      </c>
    </row>
    <row r="584" spans="1:7" x14ac:dyDescent="0.2">
      <c r="A584" s="4">
        <v>56</v>
      </c>
      <c r="B584" s="4">
        <v>2008</v>
      </c>
      <c r="C584" s="5" t="s">
        <v>409</v>
      </c>
      <c r="D584" s="5" t="s">
        <v>1508</v>
      </c>
      <c r="E584" s="5" t="s">
        <v>1509</v>
      </c>
      <c r="F584" s="5" t="s">
        <v>1510</v>
      </c>
      <c r="G584" s="6" t="s">
        <v>1511</v>
      </c>
    </row>
    <row r="585" spans="1:7" x14ac:dyDescent="0.2">
      <c r="A585" s="4">
        <v>56</v>
      </c>
      <c r="B585" s="4">
        <v>2008</v>
      </c>
      <c r="C585" s="5" t="s">
        <v>7</v>
      </c>
      <c r="D585" s="5" t="s">
        <v>1512</v>
      </c>
      <c r="E585" s="5" t="s">
        <v>58</v>
      </c>
      <c r="F585" s="5" t="s">
        <v>1513</v>
      </c>
      <c r="G585" s="6" t="s">
        <v>1514</v>
      </c>
    </row>
    <row r="586" spans="1:7" x14ac:dyDescent="0.2">
      <c r="A586" s="4">
        <v>56</v>
      </c>
      <c r="B586" s="4">
        <v>2008</v>
      </c>
      <c r="C586" s="5" t="s">
        <v>767</v>
      </c>
      <c r="D586" s="5" t="s">
        <v>1515</v>
      </c>
      <c r="E586" s="5" t="s">
        <v>51</v>
      </c>
      <c r="F586" s="5" t="s">
        <v>185</v>
      </c>
      <c r="G586" s="6" t="s">
        <v>1516</v>
      </c>
    </row>
    <row r="587" spans="1:7" x14ac:dyDescent="0.2">
      <c r="A587" s="4">
        <v>56</v>
      </c>
      <c r="B587" s="4">
        <v>2008</v>
      </c>
      <c r="C587" s="5" t="s">
        <v>1517</v>
      </c>
      <c r="D587" s="5" t="s">
        <v>1518</v>
      </c>
      <c r="E587" s="5" t="s">
        <v>89</v>
      </c>
      <c r="F587" s="5" t="s">
        <v>1519</v>
      </c>
      <c r="G587" s="6" t="s">
        <v>1520</v>
      </c>
    </row>
    <row r="588" spans="1:7" x14ac:dyDescent="0.2">
      <c r="A588" s="4">
        <v>56</v>
      </c>
      <c r="B588" s="4">
        <v>2008</v>
      </c>
      <c r="C588" s="5" t="s">
        <v>931</v>
      </c>
      <c r="D588" s="5" t="s">
        <v>1521</v>
      </c>
      <c r="E588" s="5" t="s">
        <v>51</v>
      </c>
      <c r="F588" s="5" t="s">
        <v>1467</v>
      </c>
      <c r="G588" s="6" t="s">
        <v>1522</v>
      </c>
    </row>
    <row r="589" spans="1:7" x14ac:dyDescent="0.2">
      <c r="A589" s="4">
        <v>56</v>
      </c>
      <c r="B589" s="4">
        <v>2008</v>
      </c>
      <c r="C589" s="5" t="s">
        <v>1173</v>
      </c>
      <c r="D589" s="5" t="s">
        <v>1523</v>
      </c>
      <c r="E589" s="5" t="s">
        <v>13</v>
      </c>
      <c r="F589" s="5" t="s">
        <v>419</v>
      </c>
      <c r="G589" s="6" t="s">
        <v>1524</v>
      </c>
    </row>
    <row r="590" spans="1:7" x14ac:dyDescent="0.2">
      <c r="A590" s="4">
        <v>56</v>
      </c>
      <c r="B590" s="4">
        <v>2008</v>
      </c>
      <c r="C590" s="5" t="s">
        <v>1525</v>
      </c>
      <c r="D590" s="5" t="s">
        <v>1526</v>
      </c>
      <c r="E590" s="5" t="s">
        <v>51</v>
      </c>
      <c r="F590" s="5" t="s">
        <v>34</v>
      </c>
      <c r="G590" s="6" t="s">
        <v>1527</v>
      </c>
    </row>
    <row r="591" spans="1:7" x14ac:dyDescent="0.2">
      <c r="A591" s="4">
        <v>56</v>
      </c>
      <c r="B591" s="4">
        <v>2008</v>
      </c>
      <c r="C591" s="5" t="s">
        <v>1170</v>
      </c>
      <c r="D591" s="5" t="s">
        <v>1528</v>
      </c>
      <c r="E591" s="5" t="s">
        <v>180</v>
      </c>
      <c r="F591" s="5" t="s">
        <v>1529</v>
      </c>
      <c r="G591" s="6" t="s">
        <v>1530</v>
      </c>
    </row>
    <row r="592" spans="1:7" x14ac:dyDescent="0.2">
      <c r="A592" s="4">
        <v>56</v>
      </c>
      <c r="B592" s="4">
        <v>2008</v>
      </c>
      <c r="C592" s="5" t="s">
        <v>876</v>
      </c>
      <c r="D592" s="5" t="s">
        <v>1531</v>
      </c>
      <c r="E592" s="5" t="s">
        <v>194</v>
      </c>
      <c r="F592" s="5" t="s">
        <v>1532</v>
      </c>
      <c r="G592" s="6" t="s">
        <v>1533</v>
      </c>
    </row>
    <row r="593" spans="1:7" x14ac:dyDescent="0.2">
      <c r="A593" s="4">
        <v>56</v>
      </c>
      <c r="B593" s="4">
        <v>2008</v>
      </c>
      <c r="C593" s="5" t="s">
        <v>1534</v>
      </c>
      <c r="D593" s="5" t="s">
        <v>1535</v>
      </c>
      <c r="E593" s="5" t="s">
        <v>1287</v>
      </c>
      <c r="F593" s="5" t="s">
        <v>1536</v>
      </c>
      <c r="G593" s="6" t="s">
        <v>1537</v>
      </c>
    </row>
    <row r="594" spans="1:7" x14ac:dyDescent="0.2">
      <c r="A594" s="4">
        <v>56</v>
      </c>
      <c r="B594" s="4">
        <v>2008</v>
      </c>
      <c r="C594" s="5" t="s">
        <v>1385</v>
      </c>
      <c r="D594" s="5" t="s">
        <v>1538</v>
      </c>
      <c r="E594" s="5" t="s">
        <v>13</v>
      </c>
      <c r="F594" s="5" t="s">
        <v>1539</v>
      </c>
      <c r="G594" s="6" t="s">
        <v>1540</v>
      </c>
    </row>
    <row r="595" spans="1:7" x14ac:dyDescent="0.2">
      <c r="A595" s="4">
        <v>57</v>
      </c>
      <c r="B595" s="4">
        <v>2009</v>
      </c>
      <c r="C595" s="5" t="s">
        <v>726</v>
      </c>
      <c r="D595" s="5" t="s">
        <v>1541</v>
      </c>
      <c r="E595" s="5" t="s">
        <v>89</v>
      </c>
      <c r="F595" s="5" t="s">
        <v>115</v>
      </c>
      <c r="G595" s="6" t="s">
        <v>1542</v>
      </c>
    </row>
    <row r="596" spans="1:7" x14ac:dyDescent="0.2">
      <c r="A596" s="4">
        <v>57</v>
      </c>
      <c r="B596" s="4">
        <v>2009</v>
      </c>
      <c r="C596" s="5" t="s">
        <v>469</v>
      </c>
      <c r="D596" s="5" t="s">
        <v>1543</v>
      </c>
      <c r="E596" s="5" t="s">
        <v>78</v>
      </c>
      <c r="F596" s="5" t="s">
        <v>1544</v>
      </c>
      <c r="G596" s="6" t="s">
        <v>1545</v>
      </c>
    </row>
    <row r="597" spans="1:7" x14ac:dyDescent="0.2">
      <c r="A597" s="4">
        <v>57</v>
      </c>
      <c r="B597" s="4">
        <v>2009</v>
      </c>
      <c r="C597" s="5" t="s">
        <v>1546</v>
      </c>
      <c r="D597" s="5" t="s">
        <v>1547</v>
      </c>
      <c r="E597" s="5" t="s">
        <v>1474</v>
      </c>
      <c r="F597" s="5" t="s">
        <v>1548</v>
      </c>
      <c r="G597" s="6" t="s">
        <v>1549</v>
      </c>
    </row>
    <row r="598" spans="1:7" x14ac:dyDescent="0.2">
      <c r="A598" s="4">
        <v>57</v>
      </c>
      <c r="B598" s="4">
        <v>2009</v>
      </c>
      <c r="C598" s="5" t="s">
        <v>1550</v>
      </c>
      <c r="D598" s="5" t="s">
        <v>1551</v>
      </c>
      <c r="E598" s="5" t="s">
        <v>17</v>
      </c>
      <c r="F598" s="5" t="s">
        <v>1552</v>
      </c>
      <c r="G598" s="6" t="s">
        <v>1553</v>
      </c>
    </row>
    <row r="599" spans="1:7" x14ac:dyDescent="0.2">
      <c r="A599" s="4">
        <v>57</v>
      </c>
      <c r="B599" s="4">
        <v>2009</v>
      </c>
      <c r="C599" s="5" t="s">
        <v>1554</v>
      </c>
      <c r="D599" s="5" t="s">
        <v>1555</v>
      </c>
      <c r="E599" s="5" t="s">
        <v>78</v>
      </c>
      <c r="F599" s="5" t="s">
        <v>1556</v>
      </c>
      <c r="G599" s="6" t="s">
        <v>1557</v>
      </c>
    </row>
    <row r="600" spans="1:7" x14ac:dyDescent="0.2">
      <c r="A600" s="4">
        <v>57</v>
      </c>
      <c r="B600" s="4">
        <v>2009</v>
      </c>
      <c r="C600" s="5" t="s">
        <v>1558</v>
      </c>
      <c r="D600" s="5" t="s">
        <v>1559</v>
      </c>
      <c r="E600" s="5" t="s">
        <v>1474</v>
      </c>
      <c r="F600" s="5" t="s">
        <v>649</v>
      </c>
      <c r="G600" s="6" t="s">
        <v>1560</v>
      </c>
    </row>
    <row r="601" spans="1:7" x14ac:dyDescent="0.2">
      <c r="A601" s="4">
        <v>57</v>
      </c>
      <c r="B601" s="4">
        <v>2009</v>
      </c>
      <c r="C601" s="5" t="s">
        <v>1561</v>
      </c>
      <c r="D601" s="5" t="s">
        <v>1562</v>
      </c>
      <c r="E601" s="5" t="s">
        <v>1287</v>
      </c>
      <c r="F601" s="5" t="s">
        <v>1563</v>
      </c>
      <c r="G601" s="6" t="s">
        <v>1564</v>
      </c>
    </row>
    <row r="602" spans="1:7" x14ac:dyDescent="0.2">
      <c r="A602" s="4">
        <v>57</v>
      </c>
      <c r="B602" s="4">
        <v>2009</v>
      </c>
      <c r="C602" s="5" t="s">
        <v>1565</v>
      </c>
      <c r="D602" s="5" t="s">
        <v>1566</v>
      </c>
      <c r="E602" s="5" t="s">
        <v>58</v>
      </c>
      <c r="F602" s="5" t="s">
        <v>188</v>
      </c>
      <c r="G602" s="6" t="s">
        <v>1567</v>
      </c>
    </row>
    <row r="603" spans="1:7" x14ac:dyDescent="0.2">
      <c r="A603" s="4">
        <v>57</v>
      </c>
      <c r="B603" s="4">
        <v>2009</v>
      </c>
      <c r="C603" s="5" t="s">
        <v>1568</v>
      </c>
      <c r="D603" s="5" t="s">
        <v>1569</v>
      </c>
      <c r="E603" s="5" t="s">
        <v>180</v>
      </c>
      <c r="F603" s="5" t="s">
        <v>1570</v>
      </c>
      <c r="G603" s="6" t="s">
        <v>1571</v>
      </c>
    </row>
    <row r="604" spans="1:7" x14ac:dyDescent="0.2">
      <c r="A604" s="4">
        <v>57</v>
      </c>
      <c r="B604" s="4">
        <v>2009</v>
      </c>
      <c r="C604" s="5" t="s">
        <v>991</v>
      </c>
      <c r="D604" s="5" t="s">
        <v>1572</v>
      </c>
      <c r="E604" s="5" t="s">
        <v>1474</v>
      </c>
      <c r="F604" s="5" t="s">
        <v>174</v>
      </c>
      <c r="G604" s="6" t="s">
        <v>1573</v>
      </c>
    </row>
    <row r="605" spans="1:7" x14ac:dyDescent="0.2">
      <c r="A605" s="4">
        <v>57</v>
      </c>
      <c r="B605" s="4">
        <v>2009</v>
      </c>
      <c r="C605" s="5" t="s">
        <v>1574</v>
      </c>
      <c r="D605" s="5" t="s">
        <v>1575</v>
      </c>
      <c r="E605" s="5" t="s">
        <v>58</v>
      </c>
      <c r="F605" s="5" t="s">
        <v>557</v>
      </c>
      <c r="G605" s="6" t="s">
        <v>1576</v>
      </c>
    </row>
    <row r="606" spans="1:7" x14ac:dyDescent="0.2">
      <c r="A606" s="4">
        <v>57</v>
      </c>
      <c r="B606" s="4">
        <v>2009</v>
      </c>
      <c r="C606" s="5" t="s">
        <v>1577</v>
      </c>
      <c r="D606" s="5" t="s">
        <v>1578</v>
      </c>
      <c r="E606" s="5" t="s">
        <v>51</v>
      </c>
      <c r="F606" s="5" t="s">
        <v>540</v>
      </c>
      <c r="G606" s="6" t="s">
        <v>1579</v>
      </c>
    </row>
    <row r="607" spans="1:7" x14ac:dyDescent="0.2">
      <c r="A607" s="4">
        <v>57</v>
      </c>
      <c r="B607" s="4">
        <v>2009</v>
      </c>
      <c r="C607" s="5" t="s">
        <v>691</v>
      </c>
      <c r="D607" s="5" t="s">
        <v>1580</v>
      </c>
      <c r="E607" s="5" t="s">
        <v>13</v>
      </c>
      <c r="F607" s="5" t="s">
        <v>38</v>
      </c>
      <c r="G607" s="6" t="s">
        <v>1581</v>
      </c>
    </row>
    <row r="608" spans="1:7" x14ac:dyDescent="0.2">
      <c r="A608" s="4">
        <v>58</v>
      </c>
      <c r="B608" s="4">
        <v>2009</v>
      </c>
      <c r="C608" s="5" t="s">
        <v>162</v>
      </c>
      <c r="D608" s="5" t="s">
        <v>1582</v>
      </c>
      <c r="E608" s="5" t="s">
        <v>58</v>
      </c>
      <c r="F608" s="5" t="s">
        <v>985</v>
      </c>
      <c r="G608" s="6" t="s">
        <v>1583</v>
      </c>
    </row>
    <row r="609" spans="1:7" x14ac:dyDescent="0.2">
      <c r="A609" s="4">
        <v>58</v>
      </c>
      <c r="B609" s="4">
        <v>2009</v>
      </c>
      <c r="C609" s="5" t="s">
        <v>249</v>
      </c>
      <c r="D609" s="5" t="s">
        <v>1584</v>
      </c>
      <c r="E609" s="5" t="s">
        <v>51</v>
      </c>
      <c r="F609" s="5" t="s">
        <v>540</v>
      </c>
      <c r="G609" s="6" t="s">
        <v>1585</v>
      </c>
    </row>
    <row r="610" spans="1:7" x14ac:dyDescent="0.2">
      <c r="A610" s="4">
        <v>58</v>
      </c>
      <c r="B610" s="4">
        <v>2009</v>
      </c>
      <c r="C610" s="5" t="s">
        <v>1586</v>
      </c>
      <c r="D610" s="5" t="s">
        <v>1587</v>
      </c>
      <c r="E610" s="5" t="s">
        <v>58</v>
      </c>
      <c r="F610" s="5" t="s">
        <v>557</v>
      </c>
      <c r="G610" s="6" t="s">
        <v>1588</v>
      </c>
    </row>
    <row r="611" spans="1:7" x14ac:dyDescent="0.2">
      <c r="A611" s="4">
        <v>58</v>
      </c>
      <c r="B611" s="4">
        <v>2009</v>
      </c>
      <c r="C611" s="5" t="s">
        <v>1589</v>
      </c>
      <c r="D611" s="5" t="s">
        <v>1590</v>
      </c>
      <c r="E611" s="5" t="s">
        <v>51</v>
      </c>
      <c r="F611" s="5" t="s">
        <v>1556</v>
      </c>
      <c r="G611" s="6" t="s">
        <v>1591</v>
      </c>
    </row>
    <row r="612" spans="1:7" x14ac:dyDescent="0.2">
      <c r="A612" s="4">
        <v>58</v>
      </c>
      <c r="B612" s="4">
        <v>2009</v>
      </c>
      <c r="C612" s="5" t="s">
        <v>1592</v>
      </c>
      <c r="D612" s="5" t="s">
        <v>1593</v>
      </c>
      <c r="E612" s="5" t="s">
        <v>1287</v>
      </c>
      <c r="F612" s="5" t="s">
        <v>212</v>
      </c>
      <c r="G612" s="6" t="s">
        <v>1594</v>
      </c>
    </row>
    <row r="613" spans="1:7" x14ac:dyDescent="0.2">
      <c r="A613" s="4">
        <v>58</v>
      </c>
      <c r="B613" s="4">
        <v>2009</v>
      </c>
      <c r="C613" s="5" t="s">
        <v>1595</v>
      </c>
      <c r="D613" s="5" t="s">
        <v>1596</v>
      </c>
      <c r="E613" s="5" t="s">
        <v>17</v>
      </c>
      <c r="F613" s="5" t="s">
        <v>642</v>
      </c>
      <c r="G613" s="6" t="s">
        <v>1597</v>
      </c>
    </row>
    <row r="614" spans="1:7" x14ac:dyDescent="0.2">
      <c r="A614" s="4">
        <v>58</v>
      </c>
      <c r="B614" s="4">
        <v>2009</v>
      </c>
      <c r="C614" s="5" t="s">
        <v>882</v>
      </c>
      <c r="D614" s="5" t="s">
        <v>1598</v>
      </c>
      <c r="E614" s="5" t="s">
        <v>17</v>
      </c>
      <c r="F614" s="5" t="s">
        <v>576</v>
      </c>
      <c r="G614" s="6" t="s">
        <v>1599</v>
      </c>
    </row>
    <row r="615" spans="1:7" x14ac:dyDescent="0.2">
      <c r="A615" s="4">
        <v>58</v>
      </c>
      <c r="B615" s="4">
        <v>2009</v>
      </c>
      <c r="C615" s="5" t="s">
        <v>1600</v>
      </c>
      <c r="D615" s="5" t="s">
        <v>1601</v>
      </c>
      <c r="E615" s="5" t="s">
        <v>13</v>
      </c>
      <c r="F615" s="5" t="s">
        <v>1156</v>
      </c>
      <c r="G615" s="6" t="s">
        <v>1602</v>
      </c>
    </row>
    <row r="616" spans="1:7" x14ac:dyDescent="0.2">
      <c r="A616" s="4">
        <v>58</v>
      </c>
      <c r="B616" s="4">
        <v>2009</v>
      </c>
      <c r="C616" s="5" t="s">
        <v>672</v>
      </c>
      <c r="D616" s="5" t="s">
        <v>1603</v>
      </c>
      <c r="E616" s="5" t="s">
        <v>51</v>
      </c>
      <c r="F616" s="5" t="s">
        <v>602</v>
      </c>
      <c r="G616" s="6" t="s">
        <v>1604</v>
      </c>
    </row>
    <row r="617" spans="1:7" x14ac:dyDescent="0.2">
      <c r="A617" s="4">
        <v>58</v>
      </c>
      <c r="B617" s="4">
        <v>2009</v>
      </c>
      <c r="C617" s="5" t="s">
        <v>1605</v>
      </c>
      <c r="D617" s="5" t="s">
        <v>1606</v>
      </c>
      <c r="E617" s="5" t="s">
        <v>58</v>
      </c>
      <c r="F617" s="5" t="s">
        <v>1607</v>
      </c>
      <c r="G617" s="6" t="s">
        <v>1608</v>
      </c>
    </row>
    <row r="618" spans="1:7" x14ac:dyDescent="0.2">
      <c r="A618" s="4">
        <v>58</v>
      </c>
      <c r="B618" s="4">
        <v>2009</v>
      </c>
      <c r="C618" s="5" t="s">
        <v>1609</v>
      </c>
      <c r="D618" s="5" t="s">
        <v>1610</v>
      </c>
      <c r="E618" s="5" t="s">
        <v>58</v>
      </c>
      <c r="F618" s="5" t="s">
        <v>1270</v>
      </c>
      <c r="G618" s="6" t="s">
        <v>1611</v>
      </c>
    </row>
    <row r="619" spans="1:7" x14ac:dyDescent="0.2">
      <c r="A619" s="4">
        <v>58</v>
      </c>
      <c r="B619" s="4">
        <v>2009</v>
      </c>
      <c r="C619" s="5" t="s">
        <v>961</v>
      </c>
      <c r="D619" s="5" t="s">
        <v>1612</v>
      </c>
      <c r="E619" s="5" t="s">
        <v>238</v>
      </c>
      <c r="F619" s="5" t="s">
        <v>1613</v>
      </c>
      <c r="G619" s="6" t="s">
        <v>1614</v>
      </c>
    </row>
    <row r="620" spans="1:7" x14ac:dyDescent="0.2">
      <c r="A620" s="4">
        <v>58</v>
      </c>
      <c r="B620" s="4">
        <v>2009</v>
      </c>
      <c r="C620" s="5" t="s">
        <v>796</v>
      </c>
      <c r="D620" s="5" t="s">
        <v>1615</v>
      </c>
      <c r="E620" s="5" t="s">
        <v>1474</v>
      </c>
      <c r="F620" s="5" t="s">
        <v>1616</v>
      </c>
      <c r="G620" s="6" t="s">
        <v>1617</v>
      </c>
    </row>
    <row r="621" spans="1:7" x14ac:dyDescent="0.2">
      <c r="A621" s="4">
        <v>58</v>
      </c>
      <c r="B621" s="4">
        <v>2009</v>
      </c>
      <c r="C621" s="5" t="s">
        <v>619</v>
      </c>
      <c r="D621" s="5" t="s">
        <v>1618</v>
      </c>
      <c r="E621" s="5" t="s">
        <v>51</v>
      </c>
      <c r="F621" s="5" t="s">
        <v>24</v>
      </c>
      <c r="G621" s="6" t="s">
        <v>1619</v>
      </c>
    </row>
    <row r="622" spans="1:7" x14ac:dyDescent="0.2">
      <c r="A622" s="4">
        <v>59</v>
      </c>
      <c r="B622" s="4">
        <v>2010</v>
      </c>
      <c r="C622" s="5" t="s">
        <v>876</v>
      </c>
      <c r="D622" s="5" t="s">
        <v>1620</v>
      </c>
      <c r="E622" s="5" t="s">
        <v>78</v>
      </c>
      <c r="F622" s="5" t="s">
        <v>1330</v>
      </c>
      <c r="G622" s="6" t="s">
        <v>1621</v>
      </c>
    </row>
    <row r="623" spans="1:7" x14ac:dyDescent="0.2">
      <c r="A623" s="4">
        <v>59</v>
      </c>
      <c r="B623" s="4">
        <v>2010</v>
      </c>
      <c r="C623" s="5" t="s">
        <v>1622</v>
      </c>
      <c r="D623" s="5" t="s">
        <v>1623</v>
      </c>
      <c r="E623" s="5" t="s">
        <v>58</v>
      </c>
      <c r="F623" s="5" t="s">
        <v>557</v>
      </c>
      <c r="G623" s="6" t="s">
        <v>1624</v>
      </c>
    </row>
    <row r="624" spans="1:7" x14ac:dyDescent="0.2">
      <c r="A624" s="4">
        <v>59</v>
      </c>
      <c r="B624" s="4">
        <v>2010</v>
      </c>
      <c r="C624" s="5" t="s">
        <v>1625</v>
      </c>
      <c r="D624" s="5" t="s">
        <v>1626</v>
      </c>
      <c r="E624" s="5" t="s">
        <v>58</v>
      </c>
      <c r="F624" s="5" t="s">
        <v>1627</v>
      </c>
      <c r="G624" s="6" t="s">
        <v>1628</v>
      </c>
    </row>
    <row r="625" spans="1:7" x14ac:dyDescent="0.2">
      <c r="A625" s="4">
        <v>59</v>
      </c>
      <c r="B625" s="4">
        <v>2010</v>
      </c>
      <c r="C625" s="5" t="s">
        <v>1629</v>
      </c>
      <c r="D625" s="5" t="s">
        <v>1630</v>
      </c>
      <c r="E625" s="5" t="s">
        <v>13</v>
      </c>
      <c r="F625" s="5" t="s">
        <v>1631</v>
      </c>
      <c r="G625" s="6" t="s">
        <v>1632</v>
      </c>
    </row>
    <row r="626" spans="1:7" x14ac:dyDescent="0.2">
      <c r="A626" s="4">
        <v>59</v>
      </c>
      <c r="B626" s="4">
        <v>2010</v>
      </c>
      <c r="C626" s="5" t="s">
        <v>1633</v>
      </c>
      <c r="D626" s="5" t="s">
        <v>1634</v>
      </c>
      <c r="E626" s="5" t="s">
        <v>17</v>
      </c>
      <c r="F626" s="5" t="s">
        <v>642</v>
      </c>
      <c r="G626" s="6" t="s">
        <v>1635</v>
      </c>
    </row>
    <row r="627" spans="1:7" x14ac:dyDescent="0.2">
      <c r="A627" s="4">
        <v>59</v>
      </c>
      <c r="B627" s="4">
        <v>2010</v>
      </c>
      <c r="C627" s="5" t="s">
        <v>1592</v>
      </c>
      <c r="D627" s="5" t="s">
        <v>1636</v>
      </c>
      <c r="E627" s="5" t="s">
        <v>17</v>
      </c>
      <c r="F627" s="5" t="s">
        <v>1637</v>
      </c>
      <c r="G627" s="6" t="s">
        <v>1638</v>
      </c>
    </row>
    <row r="628" spans="1:7" x14ac:dyDescent="0.2">
      <c r="A628" s="4">
        <v>59</v>
      </c>
      <c r="B628" s="4">
        <v>2010</v>
      </c>
      <c r="C628" s="5" t="s">
        <v>1133</v>
      </c>
      <c r="D628" s="5" t="s">
        <v>1639</v>
      </c>
      <c r="E628" s="5" t="s">
        <v>17</v>
      </c>
      <c r="F628" s="5" t="s">
        <v>145</v>
      </c>
      <c r="G628" s="6" t="s">
        <v>1640</v>
      </c>
    </row>
    <row r="629" spans="1:7" x14ac:dyDescent="0.2">
      <c r="A629" s="4">
        <v>59</v>
      </c>
      <c r="B629" s="4">
        <v>2010</v>
      </c>
      <c r="C629" s="5" t="s">
        <v>1641</v>
      </c>
      <c r="D629" s="5" t="s">
        <v>1642</v>
      </c>
      <c r="E629" s="5" t="s">
        <v>58</v>
      </c>
      <c r="F629" s="5" t="s">
        <v>557</v>
      </c>
      <c r="G629" s="6" t="s">
        <v>1643</v>
      </c>
    </row>
    <row r="630" spans="1:7" x14ac:dyDescent="0.2">
      <c r="A630" s="4">
        <v>59</v>
      </c>
      <c r="B630" s="4">
        <v>2010</v>
      </c>
      <c r="C630" s="5" t="s">
        <v>1644</v>
      </c>
      <c r="D630" s="5" t="s">
        <v>1645</v>
      </c>
      <c r="E630" s="5" t="s">
        <v>23</v>
      </c>
      <c r="F630" s="5" t="s">
        <v>563</v>
      </c>
      <c r="G630" s="6" t="s">
        <v>1646</v>
      </c>
    </row>
    <row r="631" spans="1:7" x14ac:dyDescent="0.2">
      <c r="A631" s="4">
        <v>59</v>
      </c>
      <c r="B631" s="4">
        <v>2010</v>
      </c>
      <c r="C631" s="5" t="s">
        <v>1647</v>
      </c>
      <c r="D631" s="5" t="s">
        <v>1648</v>
      </c>
      <c r="E631" s="5" t="s">
        <v>17</v>
      </c>
      <c r="F631" s="5" t="s">
        <v>642</v>
      </c>
      <c r="G631" s="6" t="s">
        <v>1649</v>
      </c>
    </row>
    <row r="632" spans="1:7" x14ac:dyDescent="0.2">
      <c r="A632" s="4">
        <v>59</v>
      </c>
      <c r="B632" s="4">
        <v>2010</v>
      </c>
      <c r="C632" s="5" t="s">
        <v>1319</v>
      </c>
      <c r="D632" s="5" t="s">
        <v>1650</v>
      </c>
      <c r="E632" s="5" t="s">
        <v>13</v>
      </c>
      <c r="F632" s="5" t="s">
        <v>1651</v>
      </c>
      <c r="G632" s="6" t="s">
        <v>1652</v>
      </c>
    </row>
    <row r="633" spans="1:7" x14ac:dyDescent="0.2">
      <c r="A633" s="4">
        <v>59</v>
      </c>
      <c r="B633" s="4">
        <v>2010</v>
      </c>
      <c r="C633" s="5" t="s">
        <v>1653</v>
      </c>
      <c r="D633" s="5" t="s">
        <v>1654</v>
      </c>
      <c r="E633" s="5" t="s">
        <v>58</v>
      </c>
      <c r="F633" s="5" t="s">
        <v>188</v>
      </c>
      <c r="G633" s="6" t="s">
        <v>1655</v>
      </c>
    </row>
    <row r="634" spans="1:7" x14ac:dyDescent="0.2">
      <c r="A634" s="4">
        <v>60</v>
      </c>
      <c r="B634" s="4">
        <v>2010</v>
      </c>
      <c r="C634" s="5" t="s">
        <v>287</v>
      </c>
      <c r="D634" s="5" t="s">
        <v>1656</v>
      </c>
      <c r="E634" s="5" t="s">
        <v>194</v>
      </c>
      <c r="F634" s="5" t="s">
        <v>1657</v>
      </c>
      <c r="G634" s="6" t="s">
        <v>1658</v>
      </c>
    </row>
    <row r="635" spans="1:7" x14ac:dyDescent="0.2">
      <c r="A635" s="4">
        <v>60</v>
      </c>
      <c r="B635" s="4">
        <v>2010</v>
      </c>
      <c r="C635" s="5" t="s">
        <v>1476</v>
      </c>
      <c r="D635" s="5" t="s">
        <v>1659</v>
      </c>
      <c r="E635" s="5" t="s">
        <v>180</v>
      </c>
      <c r="F635" s="5" t="s">
        <v>1660</v>
      </c>
      <c r="G635" s="6" t="s">
        <v>1661</v>
      </c>
    </row>
    <row r="636" spans="1:7" x14ac:dyDescent="0.2">
      <c r="A636" s="4">
        <v>60</v>
      </c>
      <c r="B636" s="4">
        <v>2010</v>
      </c>
      <c r="C636" s="5" t="s">
        <v>1662</v>
      </c>
      <c r="D636" s="5" t="s">
        <v>1663</v>
      </c>
      <c r="E636" s="5" t="s">
        <v>238</v>
      </c>
      <c r="F636" s="5" t="s">
        <v>24</v>
      </c>
      <c r="G636" s="6" t="s">
        <v>1664</v>
      </c>
    </row>
    <row r="637" spans="1:7" x14ac:dyDescent="0.2">
      <c r="A637" s="4">
        <v>60</v>
      </c>
      <c r="B637" s="4">
        <v>2010</v>
      </c>
      <c r="C637" s="5" t="s">
        <v>1665</v>
      </c>
      <c r="D637" s="5" t="s">
        <v>1666</v>
      </c>
      <c r="E637" s="5" t="s">
        <v>221</v>
      </c>
      <c r="F637" s="5" t="s">
        <v>502</v>
      </c>
      <c r="G637" s="6" t="s">
        <v>1667</v>
      </c>
    </row>
    <row r="638" spans="1:7" x14ac:dyDescent="0.2">
      <c r="A638" s="4">
        <v>60</v>
      </c>
      <c r="B638" s="4">
        <v>2010</v>
      </c>
      <c r="C638" s="5" t="s">
        <v>1039</v>
      </c>
      <c r="D638" s="5" t="s">
        <v>1668</v>
      </c>
      <c r="E638" s="5" t="s">
        <v>51</v>
      </c>
      <c r="F638" s="5" t="s">
        <v>540</v>
      </c>
      <c r="G638" s="6" t="s">
        <v>1669</v>
      </c>
    </row>
    <row r="639" spans="1:7" x14ac:dyDescent="0.2">
      <c r="A639" s="4">
        <v>60</v>
      </c>
      <c r="B639" s="4">
        <v>2010</v>
      </c>
      <c r="C639" s="5" t="s">
        <v>1394</v>
      </c>
      <c r="D639" s="5" t="s">
        <v>1670</v>
      </c>
      <c r="E639" s="5" t="s">
        <v>58</v>
      </c>
      <c r="F639" s="5" t="s">
        <v>428</v>
      </c>
      <c r="G639" s="6" t="s">
        <v>1671</v>
      </c>
    </row>
    <row r="640" spans="1:7" x14ac:dyDescent="0.2">
      <c r="A640" s="4">
        <v>60</v>
      </c>
      <c r="B640" s="4">
        <v>2010</v>
      </c>
      <c r="C640" s="5" t="s">
        <v>1672</v>
      </c>
      <c r="D640" s="5" t="s">
        <v>1673</v>
      </c>
      <c r="E640" s="5" t="s">
        <v>1287</v>
      </c>
      <c r="F640" s="5" t="s">
        <v>1674</v>
      </c>
      <c r="G640" s="6" t="s">
        <v>1675</v>
      </c>
    </row>
    <row r="641" spans="1:7" x14ac:dyDescent="0.2">
      <c r="A641" s="4">
        <v>60</v>
      </c>
      <c r="B641" s="4">
        <v>2010</v>
      </c>
      <c r="C641" s="5" t="s">
        <v>56</v>
      </c>
      <c r="D641" s="5" t="s">
        <v>1676</v>
      </c>
      <c r="E641" s="5" t="s">
        <v>17</v>
      </c>
      <c r="F641" s="5" t="s">
        <v>1677</v>
      </c>
      <c r="G641" s="6" t="s">
        <v>1678</v>
      </c>
    </row>
    <row r="642" spans="1:7" x14ac:dyDescent="0.2">
      <c r="A642" s="4">
        <v>60</v>
      </c>
      <c r="B642" s="4">
        <v>2010</v>
      </c>
      <c r="C642" s="5" t="s">
        <v>1137</v>
      </c>
      <c r="D642" s="5" t="s">
        <v>1679</v>
      </c>
      <c r="E642" s="5" t="s">
        <v>1474</v>
      </c>
      <c r="F642" s="5" t="s">
        <v>1680</v>
      </c>
      <c r="G642" s="6" t="s">
        <v>1681</v>
      </c>
    </row>
    <row r="643" spans="1:7" x14ac:dyDescent="0.2">
      <c r="A643" s="4">
        <v>60</v>
      </c>
      <c r="B643" s="4">
        <v>2010</v>
      </c>
      <c r="C643" s="5" t="s">
        <v>1313</v>
      </c>
      <c r="D643" s="5" t="s">
        <v>1682</v>
      </c>
      <c r="E643" s="5" t="s">
        <v>13</v>
      </c>
      <c r="F643" s="5" t="s">
        <v>139</v>
      </c>
      <c r="G643" s="6" t="s">
        <v>1683</v>
      </c>
    </row>
    <row r="644" spans="1:7" x14ac:dyDescent="0.2">
      <c r="A644" s="4">
        <v>60</v>
      </c>
      <c r="B644" s="4">
        <v>2010</v>
      </c>
      <c r="C644" s="5" t="s">
        <v>1105</v>
      </c>
      <c r="D644" s="5" t="s">
        <v>1684</v>
      </c>
      <c r="E644" s="5" t="s">
        <v>51</v>
      </c>
      <c r="F644" s="5" t="s">
        <v>18</v>
      </c>
      <c r="G644" s="6" t="s">
        <v>1685</v>
      </c>
    </row>
    <row r="645" spans="1:7" x14ac:dyDescent="0.2">
      <c r="A645" s="4">
        <v>61</v>
      </c>
      <c r="B645" s="4">
        <v>2011</v>
      </c>
      <c r="C645" s="5" t="s">
        <v>634</v>
      </c>
      <c r="D645" s="5" t="s">
        <v>1686</v>
      </c>
      <c r="E645" s="5" t="s">
        <v>58</v>
      </c>
      <c r="F645" s="5" t="s">
        <v>188</v>
      </c>
      <c r="G645" s="6" t="s">
        <v>1687</v>
      </c>
    </row>
    <row r="646" spans="1:7" x14ac:dyDescent="0.2">
      <c r="A646" s="4">
        <v>61</v>
      </c>
      <c r="B646" s="4">
        <v>2011</v>
      </c>
      <c r="C646" s="5" t="s">
        <v>801</v>
      </c>
      <c r="D646" s="5" t="s">
        <v>1688</v>
      </c>
      <c r="E646" s="5" t="s">
        <v>1474</v>
      </c>
      <c r="F646" s="5" t="s">
        <v>1689</v>
      </c>
      <c r="G646" s="6" t="s">
        <v>1690</v>
      </c>
    </row>
    <row r="647" spans="1:7" x14ac:dyDescent="0.2">
      <c r="A647" s="4">
        <v>61</v>
      </c>
      <c r="B647" s="4">
        <v>2011</v>
      </c>
      <c r="C647" s="5" t="s">
        <v>1365</v>
      </c>
      <c r="D647" s="5" t="s">
        <v>1691</v>
      </c>
      <c r="E647" s="5" t="s">
        <v>58</v>
      </c>
      <c r="F647" s="5" t="s">
        <v>743</v>
      </c>
      <c r="G647" s="6" t="s">
        <v>1692</v>
      </c>
    </row>
    <row r="648" spans="1:7" x14ac:dyDescent="0.2">
      <c r="A648" s="4">
        <v>61</v>
      </c>
      <c r="B648" s="4">
        <v>2011</v>
      </c>
      <c r="C648" s="5" t="s">
        <v>1693</v>
      </c>
      <c r="D648" s="5" t="s">
        <v>1694</v>
      </c>
      <c r="E648" s="5" t="s">
        <v>13</v>
      </c>
      <c r="F648" s="5" t="s">
        <v>1695</v>
      </c>
      <c r="G648" s="6" t="s">
        <v>1696</v>
      </c>
    </row>
    <row r="649" spans="1:7" x14ac:dyDescent="0.2">
      <c r="A649" s="4">
        <v>61</v>
      </c>
      <c r="B649" s="4">
        <v>2011</v>
      </c>
      <c r="C649" s="5" t="s">
        <v>1641</v>
      </c>
      <c r="D649" s="5" t="s">
        <v>1697</v>
      </c>
      <c r="E649" s="5" t="s">
        <v>58</v>
      </c>
      <c r="F649" s="5" t="s">
        <v>1698</v>
      </c>
      <c r="G649" s="6" t="s">
        <v>1699</v>
      </c>
    </row>
    <row r="650" spans="1:7" x14ac:dyDescent="0.2">
      <c r="A650" s="4">
        <v>61</v>
      </c>
      <c r="B650" s="4">
        <v>2011</v>
      </c>
      <c r="C650" s="5" t="s">
        <v>1700</v>
      </c>
      <c r="D650" s="5" t="s">
        <v>1701</v>
      </c>
      <c r="E650" s="5" t="s">
        <v>51</v>
      </c>
      <c r="F650" s="5" t="s">
        <v>540</v>
      </c>
      <c r="G650" s="6" t="s">
        <v>1702</v>
      </c>
    </row>
    <row r="651" spans="1:7" x14ac:dyDescent="0.2">
      <c r="A651" s="4">
        <v>61</v>
      </c>
      <c r="B651" s="4">
        <v>2011</v>
      </c>
      <c r="C651" s="5" t="s">
        <v>1703</v>
      </c>
      <c r="D651" s="5" t="s">
        <v>1704</v>
      </c>
      <c r="E651" s="5" t="s">
        <v>238</v>
      </c>
      <c r="F651" s="5" t="s">
        <v>1705</v>
      </c>
      <c r="G651" s="6" t="s">
        <v>1706</v>
      </c>
    </row>
    <row r="652" spans="1:7" x14ac:dyDescent="0.2">
      <c r="A652" s="4">
        <v>61</v>
      </c>
      <c r="B652" s="4">
        <v>2011</v>
      </c>
      <c r="C652" s="5" t="s">
        <v>1707</v>
      </c>
      <c r="D652" s="5" t="s">
        <v>1708</v>
      </c>
      <c r="E652" s="5" t="s">
        <v>51</v>
      </c>
      <c r="F652" s="5" t="s">
        <v>602</v>
      </c>
      <c r="G652" s="6" t="s">
        <v>1709</v>
      </c>
    </row>
    <row r="653" spans="1:7" x14ac:dyDescent="0.2">
      <c r="A653" s="4">
        <v>61</v>
      </c>
      <c r="B653" s="4">
        <v>2011</v>
      </c>
      <c r="C653" s="5" t="s">
        <v>949</v>
      </c>
      <c r="D653" s="5" t="s">
        <v>1710</v>
      </c>
      <c r="E653" s="5" t="s">
        <v>13</v>
      </c>
      <c r="F653" s="5" t="s">
        <v>1711</v>
      </c>
      <c r="G653" s="6" t="s">
        <v>1712</v>
      </c>
    </row>
    <row r="654" spans="1:7" x14ac:dyDescent="0.2">
      <c r="A654" s="4">
        <v>61</v>
      </c>
      <c r="B654" s="4">
        <v>2011</v>
      </c>
      <c r="C654" s="5" t="s">
        <v>1713</v>
      </c>
      <c r="D654" s="5" t="s">
        <v>1714</v>
      </c>
      <c r="E654" s="5" t="s">
        <v>238</v>
      </c>
      <c r="F654" s="5" t="s">
        <v>24</v>
      </c>
      <c r="G654" s="6" t="s">
        <v>1715</v>
      </c>
    </row>
    <row r="655" spans="1:7" x14ac:dyDescent="0.2">
      <c r="A655" s="4">
        <v>61</v>
      </c>
      <c r="B655" s="4">
        <v>2011</v>
      </c>
      <c r="C655" s="5" t="s">
        <v>1716</v>
      </c>
      <c r="D655" s="5" t="s">
        <v>1717</v>
      </c>
      <c r="E655" s="5" t="s">
        <v>17</v>
      </c>
      <c r="F655" s="5" t="s">
        <v>1718</v>
      </c>
      <c r="G655" s="6" t="s">
        <v>1719</v>
      </c>
    </row>
    <row r="656" spans="1:7" x14ac:dyDescent="0.2">
      <c r="A656" s="4">
        <v>62</v>
      </c>
      <c r="B656" s="4">
        <v>2011</v>
      </c>
      <c r="C656" s="5" t="s">
        <v>1285</v>
      </c>
      <c r="D656" s="5" t="s">
        <v>1720</v>
      </c>
      <c r="E656" s="5" t="s">
        <v>13</v>
      </c>
      <c r="F656" s="1"/>
      <c r="G656" s="6" t="s">
        <v>1721</v>
      </c>
    </row>
    <row r="657" spans="1:7" x14ac:dyDescent="0.2">
      <c r="A657" s="4">
        <v>62</v>
      </c>
      <c r="B657" s="4">
        <v>2011</v>
      </c>
      <c r="C657" s="5" t="s">
        <v>619</v>
      </c>
      <c r="D657" s="5" t="s">
        <v>1722</v>
      </c>
      <c r="E657" s="5" t="s">
        <v>58</v>
      </c>
      <c r="F657" s="5" t="s">
        <v>188</v>
      </c>
      <c r="G657" s="6" t="s">
        <v>1723</v>
      </c>
    </row>
    <row r="658" spans="1:7" x14ac:dyDescent="0.2">
      <c r="A658" s="4">
        <v>62</v>
      </c>
      <c r="B658" s="4">
        <v>2011</v>
      </c>
      <c r="C658" s="5" t="s">
        <v>1724</v>
      </c>
      <c r="D658" s="5" t="s">
        <v>1725</v>
      </c>
      <c r="E658" s="5" t="s">
        <v>238</v>
      </c>
      <c r="F658" s="5" t="s">
        <v>405</v>
      </c>
      <c r="G658" s="6" t="s">
        <v>1726</v>
      </c>
    </row>
    <row r="659" spans="1:7" x14ac:dyDescent="0.2">
      <c r="A659" s="4">
        <v>62</v>
      </c>
      <c r="B659" s="4">
        <v>2011</v>
      </c>
      <c r="C659" s="5" t="s">
        <v>1727</v>
      </c>
      <c r="D659" s="5" t="s">
        <v>1728</v>
      </c>
      <c r="E659" s="5" t="s">
        <v>58</v>
      </c>
      <c r="F659" s="5" t="s">
        <v>1729</v>
      </c>
      <c r="G659" s="6" t="s">
        <v>1730</v>
      </c>
    </row>
    <row r="660" spans="1:7" x14ac:dyDescent="0.2">
      <c r="A660" s="4">
        <v>62</v>
      </c>
      <c r="B660" s="4">
        <v>2011</v>
      </c>
      <c r="C660" s="5" t="s">
        <v>1731</v>
      </c>
      <c r="D660" s="5" t="s">
        <v>1732</v>
      </c>
      <c r="E660" s="5" t="s">
        <v>13</v>
      </c>
      <c r="F660" s="5" t="s">
        <v>760</v>
      </c>
      <c r="G660" s="7" t="s">
        <v>1733</v>
      </c>
    </row>
    <row r="661" spans="1:7" x14ac:dyDescent="0.2">
      <c r="A661" s="4">
        <v>62</v>
      </c>
      <c r="B661" s="4">
        <v>2011</v>
      </c>
      <c r="C661" s="5" t="s">
        <v>1734</v>
      </c>
      <c r="D661" s="5" t="s">
        <v>1735</v>
      </c>
      <c r="E661" s="5" t="s">
        <v>238</v>
      </c>
      <c r="F661" s="5" t="s">
        <v>1736</v>
      </c>
      <c r="G661" s="6" t="s">
        <v>1737</v>
      </c>
    </row>
    <row r="662" spans="1:7" x14ac:dyDescent="0.2">
      <c r="A662" s="4">
        <v>62</v>
      </c>
      <c r="B662" s="4">
        <v>2011</v>
      </c>
      <c r="C662" s="5" t="s">
        <v>1738</v>
      </c>
      <c r="D662" s="5" t="s">
        <v>1739</v>
      </c>
      <c r="E662" s="5" t="s">
        <v>51</v>
      </c>
      <c r="F662" s="5" t="s">
        <v>1556</v>
      </c>
      <c r="G662" s="6" t="s">
        <v>1740</v>
      </c>
    </row>
    <row r="663" spans="1:7" x14ac:dyDescent="0.2">
      <c r="A663" s="4">
        <v>62</v>
      </c>
      <c r="B663" s="4">
        <v>2011</v>
      </c>
      <c r="C663" s="5" t="s">
        <v>1327</v>
      </c>
      <c r="D663" s="5" t="s">
        <v>1741</v>
      </c>
      <c r="E663" s="5" t="s">
        <v>238</v>
      </c>
      <c r="F663" s="5" t="s">
        <v>502</v>
      </c>
      <c r="G663" s="6" t="s">
        <v>1742</v>
      </c>
    </row>
    <row r="664" spans="1:7" x14ac:dyDescent="0.2">
      <c r="A664" s="4">
        <v>62</v>
      </c>
      <c r="B664" s="4">
        <v>2011</v>
      </c>
      <c r="C664" s="5" t="s">
        <v>1743</v>
      </c>
      <c r="D664" s="5" t="s">
        <v>1744</v>
      </c>
      <c r="E664" s="5" t="s">
        <v>1745</v>
      </c>
      <c r="F664" s="5" t="s">
        <v>1746</v>
      </c>
      <c r="G664" s="6" t="s">
        <v>1747</v>
      </c>
    </row>
    <row r="665" spans="1:7" x14ac:dyDescent="0.2">
      <c r="A665" s="4">
        <v>62</v>
      </c>
      <c r="B665" s="4">
        <v>2011</v>
      </c>
      <c r="C665" s="5" t="s">
        <v>1748</v>
      </c>
      <c r="D665" s="5" t="s">
        <v>1749</v>
      </c>
      <c r="E665" s="5" t="s">
        <v>62</v>
      </c>
      <c r="F665" s="5" t="s">
        <v>1750</v>
      </c>
      <c r="G665" s="6" t="s">
        <v>1751</v>
      </c>
    </row>
    <row r="666" spans="1:7" x14ac:dyDescent="0.2">
      <c r="A666" s="4">
        <v>62</v>
      </c>
      <c r="B666" s="4">
        <v>2011</v>
      </c>
      <c r="C666" s="5" t="s">
        <v>1600</v>
      </c>
      <c r="D666" s="5" t="s">
        <v>1752</v>
      </c>
      <c r="E666" s="5" t="s">
        <v>13</v>
      </c>
      <c r="F666" s="5" t="s">
        <v>1156</v>
      </c>
      <c r="G666" s="6" t="s">
        <v>1753</v>
      </c>
    </row>
    <row r="667" spans="1:7" x14ac:dyDescent="0.2">
      <c r="A667" s="4">
        <v>63</v>
      </c>
      <c r="B667" s="4">
        <v>2012</v>
      </c>
      <c r="C667" s="5" t="s">
        <v>1754</v>
      </c>
      <c r="D667" s="5" t="s">
        <v>1755</v>
      </c>
      <c r="E667" s="5" t="s">
        <v>51</v>
      </c>
      <c r="F667" s="5" t="s">
        <v>540</v>
      </c>
      <c r="G667" s="6" t="s">
        <v>1756</v>
      </c>
    </row>
    <row r="668" spans="1:7" x14ac:dyDescent="0.2">
      <c r="A668" s="4">
        <v>63</v>
      </c>
      <c r="B668" s="4">
        <v>2012</v>
      </c>
      <c r="C668" s="5" t="s">
        <v>971</v>
      </c>
      <c r="D668" s="5" t="s">
        <v>1757</v>
      </c>
      <c r="E668" s="5" t="s">
        <v>1758</v>
      </c>
      <c r="F668" s="5" t="s">
        <v>1759</v>
      </c>
      <c r="G668" s="6" t="s">
        <v>1760</v>
      </c>
    </row>
    <row r="669" spans="1:7" x14ac:dyDescent="0.2">
      <c r="A669" s="4">
        <v>63</v>
      </c>
      <c r="B669" s="4">
        <v>2012</v>
      </c>
      <c r="C669" s="5" t="s">
        <v>516</v>
      </c>
      <c r="D669" s="5" t="s">
        <v>1761</v>
      </c>
      <c r="E669" s="5" t="s">
        <v>13</v>
      </c>
      <c r="F669" s="5" t="s">
        <v>139</v>
      </c>
      <c r="G669" s="6" t="s">
        <v>1762</v>
      </c>
    </row>
    <row r="670" spans="1:7" x14ac:dyDescent="0.2">
      <c r="A670" s="4">
        <v>63</v>
      </c>
      <c r="B670" s="4">
        <v>2012</v>
      </c>
      <c r="C670" s="5" t="s">
        <v>1763</v>
      </c>
      <c r="D670" s="5" t="s">
        <v>1764</v>
      </c>
      <c r="E670" s="5" t="s">
        <v>13</v>
      </c>
      <c r="F670" s="5" t="s">
        <v>132</v>
      </c>
      <c r="G670" s="6" t="s">
        <v>1765</v>
      </c>
    </row>
    <row r="671" spans="1:7" x14ac:dyDescent="0.2">
      <c r="A671" s="4">
        <v>63</v>
      </c>
      <c r="B671" s="4">
        <v>2012</v>
      </c>
      <c r="C671" s="5" t="s">
        <v>1766</v>
      </c>
      <c r="D671" s="5" t="s">
        <v>1767</v>
      </c>
      <c r="E671" s="5" t="s">
        <v>238</v>
      </c>
      <c r="F671" s="5" t="s">
        <v>589</v>
      </c>
      <c r="G671" s="6" t="s">
        <v>1768</v>
      </c>
    </row>
    <row r="672" spans="1:7" x14ac:dyDescent="0.2">
      <c r="A672" s="4">
        <v>63</v>
      </c>
      <c r="B672" s="4">
        <v>2012</v>
      </c>
      <c r="C672" s="5" t="s">
        <v>1769</v>
      </c>
      <c r="D672" s="5" t="s">
        <v>1770</v>
      </c>
      <c r="E672" s="5" t="s">
        <v>1474</v>
      </c>
      <c r="F672" s="5" t="s">
        <v>1075</v>
      </c>
      <c r="G672" s="6" t="s">
        <v>1771</v>
      </c>
    </row>
    <row r="673" spans="1:7" x14ac:dyDescent="0.2">
      <c r="A673" s="4">
        <v>63</v>
      </c>
      <c r="B673" s="4">
        <v>2012</v>
      </c>
      <c r="C673" s="5" t="s">
        <v>1772</v>
      </c>
      <c r="D673" s="5" t="s">
        <v>1773</v>
      </c>
      <c r="E673" s="5" t="s">
        <v>58</v>
      </c>
      <c r="F673" s="5" t="s">
        <v>557</v>
      </c>
      <c r="G673" s="6" t="s">
        <v>1774</v>
      </c>
    </row>
    <row r="674" spans="1:7" x14ac:dyDescent="0.2">
      <c r="A674" s="4">
        <v>63</v>
      </c>
      <c r="B674" s="4">
        <v>2012</v>
      </c>
      <c r="C674" s="5" t="s">
        <v>541</v>
      </c>
      <c r="D674" s="5" t="s">
        <v>1775</v>
      </c>
      <c r="E674" s="5" t="s">
        <v>238</v>
      </c>
      <c r="F674" s="5" t="s">
        <v>1776</v>
      </c>
      <c r="G674" s="6" t="s">
        <v>1777</v>
      </c>
    </row>
    <row r="675" spans="1:7" x14ac:dyDescent="0.2">
      <c r="A675" s="4">
        <v>63</v>
      </c>
      <c r="B675" s="4">
        <v>2012</v>
      </c>
      <c r="C675" s="5" t="s">
        <v>110</v>
      </c>
      <c r="D675" s="5" t="s">
        <v>1778</v>
      </c>
      <c r="E675" s="5" t="s">
        <v>58</v>
      </c>
      <c r="F675" s="5" t="s">
        <v>1779</v>
      </c>
      <c r="G675" s="6" t="s">
        <v>1780</v>
      </c>
    </row>
    <row r="676" spans="1:7" x14ac:dyDescent="0.2">
      <c r="A676" s="4">
        <v>63</v>
      </c>
      <c r="B676" s="4">
        <v>2012</v>
      </c>
      <c r="C676" s="5" t="s">
        <v>1781</v>
      </c>
      <c r="D676" s="5" t="s">
        <v>1782</v>
      </c>
      <c r="E676" s="5" t="s">
        <v>51</v>
      </c>
      <c r="F676" s="5" t="s">
        <v>1556</v>
      </c>
      <c r="G676" s="6" t="s">
        <v>1783</v>
      </c>
    </row>
    <row r="677" spans="1:7" x14ac:dyDescent="0.2">
      <c r="A677" s="4">
        <v>63</v>
      </c>
      <c r="B677" s="4">
        <v>2012</v>
      </c>
      <c r="C677" s="5" t="s">
        <v>1347</v>
      </c>
      <c r="D677" s="5" t="s">
        <v>1784</v>
      </c>
      <c r="E677" s="5" t="s">
        <v>238</v>
      </c>
      <c r="F677" s="5" t="s">
        <v>1785</v>
      </c>
      <c r="G677" s="6" t="s">
        <v>1786</v>
      </c>
    </row>
    <row r="678" spans="1:7" x14ac:dyDescent="0.2">
      <c r="A678" s="4">
        <v>64</v>
      </c>
      <c r="B678" s="4">
        <v>2012</v>
      </c>
      <c r="C678" s="5" t="s">
        <v>159</v>
      </c>
      <c r="D678" s="5" t="s">
        <v>1787</v>
      </c>
      <c r="E678" s="5" t="s">
        <v>58</v>
      </c>
      <c r="F678" s="5" t="s">
        <v>188</v>
      </c>
      <c r="G678" s="5" t="s">
        <v>1788</v>
      </c>
    </row>
    <row r="679" spans="1:7" x14ac:dyDescent="0.2">
      <c r="A679" s="4">
        <v>64</v>
      </c>
      <c r="B679" s="4">
        <v>2012</v>
      </c>
      <c r="C679" s="5" t="s">
        <v>1789</v>
      </c>
      <c r="D679" s="5" t="s">
        <v>1790</v>
      </c>
      <c r="E679" s="5" t="s">
        <v>51</v>
      </c>
      <c r="F679" s="5" t="s">
        <v>1791</v>
      </c>
      <c r="G679" s="6" t="s">
        <v>1792</v>
      </c>
    </row>
    <row r="680" spans="1:7" x14ac:dyDescent="0.2">
      <c r="A680" s="4">
        <v>64</v>
      </c>
      <c r="B680" s="4">
        <v>2012</v>
      </c>
      <c r="C680" s="5" t="s">
        <v>1793</v>
      </c>
      <c r="D680" s="5" t="s">
        <v>1794</v>
      </c>
      <c r="E680" s="5" t="s">
        <v>238</v>
      </c>
      <c r="F680" s="5" t="s">
        <v>105</v>
      </c>
      <c r="G680" s="6" t="s">
        <v>1795</v>
      </c>
    </row>
    <row r="681" spans="1:7" x14ac:dyDescent="0.2">
      <c r="A681" s="4">
        <v>64</v>
      </c>
      <c r="B681" s="4">
        <v>2012</v>
      </c>
      <c r="C681" s="5" t="s">
        <v>46</v>
      </c>
      <c r="D681" s="5" t="s">
        <v>1796</v>
      </c>
      <c r="E681" s="5" t="s">
        <v>17</v>
      </c>
      <c r="F681" s="5" t="s">
        <v>1797</v>
      </c>
      <c r="G681" s="6" t="s">
        <v>1798</v>
      </c>
    </row>
    <row r="682" spans="1:7" x14ac:dyDescent="0.2">
      <c r="A682" s="4">
        <v>64</v>
      </c>
      <c r="B682" s="4">
        <v>2012</v>
      </c>
      <c r="C682" s="5" t="s">
        <v>758</v>
      </c>
      <c r="D682" s="5" t="s">
        <v>1799</v>
      </c>
      <c r="E682" s="5" t="s">
        <v>51</v>
      </c>
      <c r="F682" s="5" t="s">
        <v>540</v>
      </c>
      <c r="G682" s="6" t="s">
        <v>1800</v>
      </c>
    </row>
    <row r="683" spans="1:7" x14ac:dyDescent="0.2">
      <c r="A683" s="4">
        <v>64</v>
      </c>
      <c r="B683" s="4">
        <v>2012</v>
      </c>
      <c r="C683" s="5" t="s">
        <v>1056</v>
      </c>
      <c r="D683" s="5" t="s">
        <v>1801</v>
      </c>
      <c r="E683" s="5" t="s">
        <v>391</v>
      </c>
      <c r="F683" s="5" t="s">
        <v>218</v>
      </c>
      <c r="G683" s="6" t="s">
        <v>1802</v>
      </c>
    </row>
    <row r="684" spans="1:7" x14ac:dyDescent="0.2">
      <c r="A684" s="4">
        <v>64</v>
      </c>
      <c r="B684" s="4">
        <v>2012</v>
      </c>
      <c r="C684" s="5" t="s">
        <v>1803</v>
      </c>
      <c r="D684" s="5" t="s">
        <v>1804</v>
      </c>
      <c r="E684" s="5" t="s">
        <v>1474</v>
      </c>
      <c r="F684" s="5" t="s">
        <v>1805</v>
      </c>
      <c r="G684" s="6" t="s">
        <v>1806</v>
      </c>
    </row>
    <row r="685" spans="1:7" x14ac:dyDescent="0.2">
      <c r="A685" s="4">
        <v>64</v>
      </c>
      <c r="B685" s="4">
        <v>2012</v>
      </c>
      <c r="C685" s="5" t="s">
        <v>713</v>
      </c>
      <c r="D685" s="5" t="s">
        <v>1807</v>
      </c>
      <c r="E685" s="5" t="s">
        <v>1287</v>
      </c>
      <c r="F685" s="5" t="s">
        <v>1808</v>
      </c>
      <c r="G685" s="6" t="s">
        <v>1809</v>
      </c>
    </row>
    <row r="686" spans="1:7" x14ac:dyDescent="0.2">
      <c r="A686" s="4">
        <v>64</v>
      </c>
      <c r="B686" s="4">
        <v>2012</v>
      </c>
      <c r="C686" s="5" t="s">
        <v>1810</v>
      </c>
      <c r="D686" s="5" t="s">
        <v>1811</v>
      </c>
      <c r="E686" s="5" t="s">
        <v>17</v>
      </c>
      <c r="F686" s="5" t="s">
        <v>1812</v>
      </c>
      <c r="G686" s="6" t="s">
        <v>1813</v>
      </c>
    </row>
    <row r="687" spans="1:7" x14ac:dyDescent="0.2">
      <c r="A687" s="4">
        <v>64</v>
      </c>
      <c r="B687" s="4">
        <v>2012</v>
      </c>
      <c r="C687" s="5" t="s">
        <v>887</v>
      </c>
      <c r="D687" s="5" t="s">
        <v>1814</v>
      </c>
      <c r="E687" s="5" t="s">
        <v>58</v>
      </c>
      <c r="F687" s="5" t="s">
        <v>1303</v>
      </c>
      <c r="G687" s="6" t="s">
        <v>1815</v>
      </c>
    </row>
    <row r="688" spans="1:7" x14ac:dyDescent="0.2">
      <c r="A688" s="4">
        <v>64</v>
      </c>
      <c r="B688" s="4">
        <v>2012</v>
      </c>
      <c r="C688" s="5" t="s">
        <v>1087</v>
      </c>
      <c r="D688" s="5" t="s">
        <v>1816</v>
      </c>
      <c r="E688" s="5" t="s">
        <v>1287</v>
      </c>
      <c r="F688" s="5" t="s">
        <v>1817</v>
      </c>
      <c r="G688" s="6" t="s">
        <v>1818</v>
      </c>
    </row>
    <row r="689" spans="1:7" x14ac:dyDescent="0.2">
      <c r="A689" s="4">
        <v>64</v>
      </c>
      <c r="B689" s="4">
        <v>2012</v>
      </c>
      <c r="C689" s="5" t="s">
        <v>1476</v>
      </c>
      <c r="D689" s="5" t="s">
        <v>1819</v>
      </c>
      <c r="E689" s="5" t="s">
        <v>58</v>
      </c>
      <c r="F689" s="5" t="s">
        <v>1820</v>
      </c>
      <c r="G689" s="6" t="s">
        <v>1821</v>
      </c>
    </row>
    <row r="690" spans="1:7" x14ac:dyDescent="0.2">
      <c r="A690" s="4">
        <v>65</v>
      </c>
      <c r="B690" s="4">
        <v>2013</v>
      </c>
      <c r="C690" s="5" t="s">
        <v>1501</v>
      </c>
      <c r="D690" s="5" t="s">
        <v>1822</v>
      </c>
      <c r="E690" s="5" t="s">
        <v>58</v>
      </c>
      <c r="F690" s="5" t="s">
        <v>636</v>
      </c>
      <c r="G690" s="6" t="s">
        <v>1823</v>
      </c>
    </row>
    <row r="691" spans="1:7" x14ac:dyDescent="0.2">
      <c r="A691" s="4">
        <v>65</v>
      </c>
      <c r="B691" s="4">
        <v>2013</v>
      </c>
      <c r="C691" s="5" t="s">
        <v>1824</v>
      </c>
      <c r="D691" s="5" t="s">
        <v>1825</v>
      </c>
      <c r="E691" s="5" t="s">
        <v>1474</v>
      </c>
      <c r="F691" s="5" t="s">
        <v>1826</v>
      </c>
      <c r="G691" s="6" t="s">
        <v>1827</v>
      </c>
    </row>
    <row r="692" spans="1:7" x14ac:dyDescent="0.2">
      <c r="A692" s="4">
        <v>65</v>
      </c>
      <c r="B692" s="4">
        <v>2013</v>
      </c>
      <c r="C692" s="5" t="s">
        <v>1381</v>
      </c>
      <c r="D692" s="5" t="s">
        <v>1828</v>
      </c>
      <c r="E692" s="5" t="s">
        <v>51</v>
      </c>
      <c r="F692" s="5" t="s">
        <v>18</v>
      </c>
      <c r="G692" s="6" t="s">
        <v>1829</v>
      </c>
    </row>
    <row r="693" spans="1:7" x14ac:dyDescent="0.2">
      <c r="A693" s="4">
        <v>65</v>
      </c>
      <c r="B693" s="4">
        <v>2013</v>
      </c>
      <c r="C693" s="5" t="s">
        <v>1830</v>
      </c>
      <c r="D693" s="5" t="s">
        <v>1831</v>
      </c>
      <c r="E693" s="5" t="s">
        <v>1287</v>
      </c>
      <c r="F693" s="5" t="s">
        <v>1832</v>
      </c>
      <c r="G693" s="6" t="s">
        <v>1833</v>
      </c>
    </row>
    <row r="694" spans="1:7" x14ac:dyDescent="0.2">
      <c r="A694" s="4">
        <v>65</v>
      </c>
      <c r="B694" s="4">
        <v>2013</v>
      </c>
      <c r="C694" s="5" t="s">
        <v>1834</v>
      </c>
      <c r="D694" s="5" t="s">
        <v>1835</v>
      </c>
      <c r="E694" s="5" t="s">
        <v>51</v>
      </c>
      <c r="F694" s="5" t="s">
        <v>1556</v>
      </c>
      <c r="G694" s="6" t="s">
        <v>1836</v>
      </c>
    </row>
    <row r="695" spans="1:7" x14ac:dyDescent="0.2">
      <c r="A695" s="4">
        <v>65</v>
      </c>
      <c r="B695" s="4">
        <v>2013</v>
      </c>
      <c r="C695" s="5" t="s">
        <v>1837</v>
      </c>
      <c r="D695" s="5" t="s">
        <v>1838</v>
      </c>
      <c r="E695" s="5" t="s">
        <v>1839</v>
      </c>
      <c r="F695" s="5" t="s">
        <v>1840</v>
      </c>
      <c r="G695" s="6" t="s">
        <v>1841</v>
      </c>
    </row>
    <row r="696" spans="1:7" x14ac:dyDescent="0.2">
      <c r="A696" s="4">
        <v>65</v>
      </c>
      <c r="B696" s="4">
        <v>2013</v>
      </c>
      <c r="C696" s="5" t="s">
        <v>1842</v>
      </c>
      <c r="D696" s="5" t="s">
        <v>1843</v>
      </c>
      <c r="E696" s="5" t="s">
        <v>13</v>
      </c>
      <c r="F696" s="5" t="s">
        <v>1844</v>
      </c>
      <c r="G696" s="6" t="s">
        <v>1845</v>
      </c>
    </row>
    <row r="697" spans="1:7" x14ac:dyDescent="0.2">
      <c r="A697" s="4">
        <v>65</v>
      </c>
      <c r="B697" s="4">
        <v>2013</v>
      </c>
      <c r="C697" s="5" t="s">
        <v>801</v>
      </c>
      <c r="D697" s="5" t="s">
        <v>1846</v>
      </c>
      <c r="E697" s="5" t="s">
        <v>1474</v>
      </c>
      <c r="F697" s="5" t="s">
        <v>1847</v>
      </c>
      <c r="G697" s="6" t="s">
        <v>1848</v>
      </c>
    </row>
    <row r="698" spans="1:7" x14ac:dyDescent="0.2">
      <c r="A698" s="4">
        <v>65</v>
      </c>
      <c r="B698" s="4">
        <v>2013</v>
      </c>
      <c r="C698" s="5" t="s">
        <v>1133</v>
      </c>
      <c r="D698" s="5" t="s">
        <v>1849</v>
      </c>
      <c r="E698" s="5" t="s">
        <v>58</v>
      </c>
      <c r="F698" s="5" t="s">
        <v>557</v>
      </c>
      <c r="G698" s="6" t="s">
        <v>1850</v>
      </c>
    </row>
    <row r="699" spans="1:7" x14ac:dyDescent="0.2">
      <c r="A699" s="4">
        <v>65</v>
      </c>
      <c r="B699" s="4">
        <v>2013</v>
      </c>
      <c r="C699" s="5" t="s">
        <v>1851</v>
      </c>
      <c r="D699" s="5" t="s">
        <v>1852</v>
      </c>
      <c r="E699" s="5" t="s">
        <v>1474</v>
      </c>
      <c r="F699" s="5" t="s">
        <v>1853</v>
      </c>
      <c r="G699" s="6" t="s">
        <v>1854</v>
      </c>
    </row>
    <row r="700" spans="1:7" x14ac:dyDescent="0.2">
      <c r="A700" s="4">
        <v>65</v>
      </c>
      <c r="B700" s="4">
        <v>2013</v>
      </c>
      <c r="C700" s="5" t="s">
        <v>1855</v>
      </c>
      <c r="D700" s="5" t="s">
        <v>1856</v>
      </c>
      <c r="E700" s="5" t="s">
        <v>51</v>
      </c>
      <c r="F700" s="5" t="s">
        <v>384</v>
      </c>
      <c r="G700" s="6" t="s">
        <v>1857</v>
      </c>
    </row>
    <row r="701" spans="1:7" x14ac:dyDescent="0.2">
      <c r="A701" s="4">
        <v>65</v>
      </c>
      <c r="B701" s="4">
        <v>2013</v>
      </c>
      <c r="C701" s="5" t="s">
        <v>1858</v>
      </c>
      <c r="D701" s="5" t="s">
        <v>1859</v>
      </c>
      <c r="E701" s="5" t="s">
        <v>238</v>
      </c>
      <c r="F701" s="5" t="s">
        <v>1860</v>
      </c>
      <c r="G701" s="6" t="s">
        <v>1861</v>
      </c>
    </row>
    <row r="702" spans="1:7" x14ac:dyDescent="0.2">
      <c r="A702" s="4">
        <v>66</v>
      </c>
      <c r="B702" s="4">
        <v>2013</v>
      </c>
      <c r="C702" s="5" t="s">
        <v>1862</v>
      </c>
      <c r="D702" s="5" t="s">
        <v>1863</v>
      </c>
      <c r="E702" s="5" t="s">
        <v>13</v>
      </c>
      <c r="F702" s="5" t="s">
        <v>1864</v>
      </c>
      <c r="G702" s="6" t="s">
        <v>1865</v>
      </c>
    </row>
    <row r="703" spans="1:7" x14ac:dyDescent="0.2">
      <c r="A703" s="4">
        <v>66</v>
      </c>
      <c r="B703" s="4">
        <v>2013</v>
      </c>
      <c r="C703" s="5" t="s">
        <v>1866</v>
      </c>
      <c r="D703" s="5" t="s">
        <v>1867</v>
      </c>
      <c r="E703" s="5" t="s">
        <v>17</v>
      </c>
      <c r="F703" s="5" t="s">
        <v>1868</v>
      </c>
      <c r="G703" s="6" t="s">
        <v>1869</v>
      </c>
    </row>
    <row r="704" spans="1:7" x14ac:dyDescent="0.2">
      <c r="A704" s="4">
        <v>66</v>
      </c>
      <c r="B704" s="4">
        <v>2013</v>
      </c>
      <c r="C704" s="5" t="s">
        <v>449</v>
      </c>
      <c r="D704" s="5" t="s">
        <v>1870</v>
      </c>
      <c r="E704" s="5" t="s">
        <v>238</v>
      </c>
      <c r="F704" s="5" t="s">
        <v>24</v>
      </c>
      <c r="G704" s="6" t="s">
        <v>1871</v>
      </c>
    </row>
    <row r="705" spans="1:7" x14ac:dyDescent="0.2">
      <c r="A705" s="4">
        <v>66</v>
      </c>
      <c r="B705" s="4">
        <v>2013</v>
      </c>
      <c r="C705" s="5" t="s">
        <v>1872</v>
      </c>
      <c r="D705" s="5" t="s">
        <v>1873</v>
      </c>
      <c r="E705" s="5" t="s">
        <v>58</v>
      </c>
      <c r="F705" s="5" t="s">
        <v>557</v>
      </c>
      <c r="G705" s="6" t="s">
        <v>1874</v>
      </c>
    </row>
    <row r="706" spans="1:7" x14ac:dyDescent="0.2">
      <c r="A706" s="4">
        <v>66</v>
      </c>
      <c r="B706" s="4">
        <v>2013</v>
      </c>
      <c r="C706" s="5" t="s">
        <v>1625</v>
      </c>
      <c r="D706" s="5" t="s">
        <v>1875</v>
      </c>
      <c r="E706" s="5" t="s">
        <v>89</v>
      </c>
      <c r="F706" s="5" t="s">
        <v>985</v>
      </c>
      <c r="G706" s="6" t="s">
        <v>1876</v>
      </c>
    </row>
    <row r="707" spans="1:7" x14ac:dyDescent="0.2">
      <c r="A707" s="4">
        <v>66</v>
      </c>
      <c r="B707" s="4">
        <v>2013</v>
      </c>
      <c r="C707" s="5" t="s">
        <v>1877</v>
      </c>
      <c r="D707" s="5" t="s">
        <v>1878</v>
      </c>
      <c r="E707" s="5" t="s">
        <v>1287</v>
      </c>
      <c r="F707" s="5" t="s">
        <v>1879</v>
      </c>
      <c r="G707" s="6" t="s">
        <v>1880</v>
      </c>
    </row>
    <row r="708" spans="1:7" x14ac:dyDescent="0.2">
      <c r="A708" s="4">
        <v>66</v>
      </c>
      <c r="B708" s="4">
        <v>2013</v>
      </c>
      <c r="C708" s="5" t="s">
        <v>1881</v>
      </c>
      <c r="D708" s="5" t="s">
        <v>1882</v>
      </c>
      <c r="E708" s="5" t="s">
        <v>58</v>
      </c>
      <c r="F708" s="5" t="s">
        <v>1883</v>
      </c>
      <c r="G708" s="6" t="s">
        <v>1884</v>
      </c>
    </row>
    <row r="709" spans="1:7" x14ac:dyDescent="0.2">
      <c r="A709" s="4">
        <v>66</v>
      </c>
      <c r="B709" s="4">
        <v>2013</v>
      </c>
      <c r="C709" s="5" t="s">
        <v>1343</v>
      </c>
      <c r="D709" s="5" t="s">
        <v>1885</v>
      </c>
      <c r="E709" s="5" t="s">
        <v>58</v>
      </c>
      <c r="F709" s="5" t="s">
        <v>557</v>
      </c>
      <c r="G709" s="6" t="s">
        <v>1886</v>
      </c>
    </row>
    <row r="710" spans="1:7" x14ac:dyDescent="0.2">
      <c r="A710" s="4">
        <v>66</v>
      </c>
      <c r="B710" s="4">
        <v>2013</v>
      </c>
      <c r="C710" s="5" t="s">
        <v>1887</v>
      </c>
      <c r="D710" s="5" t="s">
        <v>1888</v>
      </c>
      <c r="E710" s="5" t="s">
        <v>58</v>
      </c>
      <c r="F710" s="5" t="s">
        <v>1889</v>
      </c>
      <c r="G710" s="6" t="s">
        <v>1890</v>
      </c>
    </row>
    <row r="711" spans="1:7" x14ac:dyDescent="0.2">
      <c r="A711" s="4">
        <v>66</v>
      </c>
      <c r="B711" s="4">
        <v>2013</v>
      </c>
      <c r="C711" s="5" t="s">
        <v>1036</v>
      </c>
      <c r="D711" s="5" t="s">
        <v>1891</v>
      </c>
      <c r="E711" s="5" t="s">
        <v>51</v>
      </c>
      <c r="F711" s="5" t="s">
        <v>1892</v>
      </c>
      <c r="G711" s="6" t="s">
        <v>1893</v>
      </c>
    </row>
    <row r="712" spans="1:7" x14ac:dyDescent="0.2">
      <c r="A712" s="4">
        <v>66</v>
      </c>
      <c r="B712" s="4">
        <v>2013</v>
      </c>
      <c r="C712" s="5" t="s">
        <v>1894</v>
      </c>
      <c r="D712" s="5" t="s">
        <v>1895</v>
      </c>
      <c r="E712" s="5" t="s">
        <v>13</v>
      </c>
      <c r="F712" s="5" t="s">
        <v>1896</v>
      </c>
      <c r="G712" s="6" t="s">
        <v>1897</v>
      </c>
    </row>
    <row r="713" spans="1:7" x14ac:dyDescent="0.2">
      <c r="A713" s="4">
        <v>66</v>
      </c>
      <c r="B713" s="4">
        <v>2013</v>
      </c>
      <c r="C713" s="5" t="s">
        <v>1898</v>
      </c>
      <c r="D713" s="5" t="s">
        <v>1899</v>
      </c>
      <c r="E713" s="5" t="s">
        <v>13</v>
      </c>
      <c r="F713" s="5" t="s">
        <v>105</v>
      </c>
      <c r="G713" s="6" t="s">
        <v>1900</v>
      </c>
    </row>
    <row r="714" spans="1:7" x14ac:dyDescent="0.2">
      <c r="A714" s="4">
        <v>67</v>
      </c>
      <c r="B714" s="4">
        <v>2014</v>
      </c>
      <c r="C714" s="5" t="s">
        <v>1743</v>
      </c>
      <c r="D714" s="5" t="s">
        <v>1901</v>
      </c>
      <c r="E714" s="5" t="s">
        <v>58</v>
      </c>
      <c r="F714" s="5" t="s">
        <v>1902</v>
      </c>
      <c r="G714" s="6" t="s">
        <v>1903</v>
      </c>
    </row>
    <row r="715" spans="1:7" x14ac:dyDescent="0.2">
      <c r="A715" s="4">
        <v>67</v>
      </c>
      <c r="B715" s="4">
        <v>2014</v>
      </c>
      <c r="C715" s="5" t="s">
        <v>819</v>
      </c>
      <c r="D715" s="5" t="s">
        <v>1904</v>
      </c>
      <c r="E715" s="5" t="s">
        <v>51</v>
      </c>
      <c r="F715" s="5" t="s">
        <v>1905</v>
      </c>
      <c r="G715" s="6" t="s">
        <v>1906</v>
      </c>
    </row>
    <row r="716" spans="1:7" x14ac:dyDescent="0.2">
      <c r="A716" s="4">
        <v>67</v>
      </c>
      <c r="B716" s="4">
        <v>2014</v>
      </c>
      <c r="C716" s="5" t="s">
        <v>1907</v>
      </c>
      <c r="D716" s="5" t="s">
        <v>1908</v>
      </c>
      <c r="E716" s="5" t="s">
        <v>17</v>
      </c>
      <c r="F716" s="5" t="s">
        <v>1909</v>
      </c>
      <c r="G716" s="6" t="s">
        <v>1910</v>
      </c>
    </row>
    <row r="717" spans="1:7" x14ac:dyDescent="0.2">
      <c r="A717" s="4">
        <v>67</v>
      </c>
      <c r="B717" s="4">
        <v>2014</v>
      </c>
      <c r="C717" s="5" t="s">
        <v>1653</v>
      </c>
      <c r="D717" s="5" t="s">
        <v>1911</v>
      </c>
      <c r="E717" s="5" t="s">
        <v>58</v>
      </c>
      <c r="F717" s="5" t="s">
        <v>894</v>
      </c>
      <c r="G717" s="6" t="s">
        <v>1912</v>
      </c>
    </row>
    <row r="718" spans="1:7" x14ac:dyDescent="0.2">
      <c r="A718" s="4">
        <v>67</v>
      </c>
      <c r="B718" s="4">
        <v>2014</v>
      </c>
      <c r="C718" s="5" t="s">
        <v>1292</v>
      </c>
      <c r="D718" s="5" t="s">
        <v>1913</v>
      </c>
      <c r="E718" s="5" t="s">
        <v>238</v>
      </c>
      <c r="F718" s="5" t="s">
        <v>1914</v>
      </c>
      <c r="G718" s="6" t="s">
        <v>1915</v>
      </c>
    </row>
    <row r="719" spans="1:7" x14ac:dyDescent="0.2">
      <c r="A719" s="4">
        <v>67</v>
      </c>
      <c r="B719" s="4">
        <v>2014</v>
      </c>
      <c r="C719" s="5" t="s">
        <v>1433</v>
      </c>
      <c r="D719" s="5" t="s">
        <v>1916</v>
      </c>
      <c r="E719" s="5" t="s">
        <v>13</v>
      </c>
      <c r="F719" s="5" t="s">
        <v>1917</v>
      </c>
      <c r="G719" s="6" t="s">
        <v>1918</v>
      </c>
    </row>
    <row r="720" spans="1:7" x14ac:dyDescent="0.2">
      <c r="A720" s="4">
        <v>67</v>
      </c>
      <c r="B720" s="4">
        <v>2014</v>
      </c>
      <c r="C720" s="5" t="s">
        <v>1919</v>
      </c>
      <c r="D720" s="5" t="s">
        <v>1920</v>
      </c>
      <c r="E720" s="5" t="s">
        <v>13</v>
      </c>
      <c r="F720" s="5" t="s">
        <v>419</v>
      </c>
      <c r="G720" s="6" t="s">
        <v>1921</v>
      </c>
    </row>
    <row r="721" spans="1:7" x14ac:dyDescent="0.2">
      <c r="A721" s="4">
        <v>67</v>
      </c>
      <c r="B721" s="4">
        <v>2014</v>
      </c>
      <c r="C721" s="5" t="s">
        <v>1922</v>
      </c>
      <c r="D721" s="5" t="s">
        <v>1923</v>
      </c>
      <c r="E721" s="5" t="s">
        <v>26</v>
      </c>
      <c r="F721" s="5" t="s">
        <v>1924</v>
      </c>
      <c r="G721" s="6" t="s">
        <v>1925</v>
      </c>
    </row>
    <row r="722" spans="1:7" x14ac:dyDescent="0.2">
      <c r="A722" s="4">
        <v>67</v>
      </c>
      <c r="B722" s="4">
        <v>2014</v>
      </c>
      <c r="C722" s="5" t="s">
        <v>1926</v>
      </c>
      <c r="D722" s="5" t="s">
        <v>1927</v>
      </c>
      <c r="E722" s="5" t="s">
        <v>26</v>
      </c>
      <c r="F722" s="5" t="s">
        <v>1280</v>
      </c>
      <c r="G722" s="6" t="s">
        <v>1928</v>
      </c>
    </row>
    <row r="723" spans="1:7" x14ac:dyDescent="0.2">
      <c r="A723" s="4">
        <v>67</v>
      </c>
      <c r="B723" s="4">
        <v>2014</v>
      </c>
      <c r="C723" s="5" t="s">
        <v>1929</v>
      </c>
      <c r="D723" s="5" t="s">
        <v>1930</v>
      </c>
      <c r="E723" s="5" t="s">
        <v>1474</v>
      </c>
      <c r="F723" s="5" t="s">
        <v>1853</v>
      </c>
      <c r="G723" s="6" t="s">
        <v>1931</v>
      </c>
    </row>
    <row r="724" spans="1:7" x14ac:dyDescent="0.2">
      <c r="A724" s="4">
        <v>67</v>
      </c>
      <c r="B724" s="4">
        <v>2014</v>
      </c>
      <c r="C724" s="5" t="s">
        <v>1150</v>
      </c>
      <c r="D724" s="5" t="s">
        <v>1932</v>
      </c>
      <c r="E724" s="5" t="s">
        <v>1474</v>
      </c>
      <c r="F724" s="5" t="s">
        <v>1853</v>
      </c>
      <c r="G724" s="6" t="s">
        <v>1933</v>
      </c>
    </row>
    <row r="725" spans="1:7" x14ac:dyDescent="0.2">
      <c r="A725" s="4">
        <v>68</v>
      </c>
      <c r="B725" s="4">
        <v>2014</v>
      </c>
      <c r="C725" s="5" t="s">
        <v>1934</v>
      </c>
      <c r="D725" s="5" t="s">
        <v>1935</v>
      </c>
      <c r="E725" s="5" t="s">
        <v>238</v>
      </c>
      <c r="F725" s="5" t="s">
        <v>1936</v>
      </c>
      <c r="G725" s="6" t="s">
        <v>1937</v>
      </c>
    </row>
    <row r="726" spans="1:7" x14ac:dyDescent="0.2">
      <c r="A726" s="4">
        <v>68</v>
      </c>
      <c r="B726" s="4">
        <v>2014</v>
      </c>
      <c r="C726" s="5" t="s">
        <v>1938</v>
      </c>
      <c r="D726" s="5" t="s">
        <v>1939</v>
      </c>
      <c r="E726" s="5" t="s">
        <v>58</v>
      </c>
      <c r="F726" s="5" t="s">
        <v>636</v>
      </c>
      <c r="G726" s="6" t="s">
        <v>1940</v>
      </c>
    </row>
    <row r="727" spans="1:7" x14ac:dyDescent="0.2">
      <c r="A727" s="4">
        <v>68</v>
      </c>
      <c r="B727" s="4">
        <v>2014</v>
      </c>
      <c r="C727" s="5" t="s">
        <v>1941</v>
      </c>
      <c r="D727" s="5" t="s">
        <v>1942</v>
      </c>
      <c r="E727" s="5" t="s">
        <v>238</v>
      </c>
      <c r="F727" s="5" t="s">
        <v>1943</v>
      </c>
      <c r="G727" s="6" t="s">
        <v>1944</v>
      </c>
    </row>
    <row r="728" spans="1:7" x14ac:dyDescent="0.2">
      <c r="A728" s="4">
        <v>68</v>
      </c>
      <c r="B728" s="4">
        <v>2014</v>
      </c>
      <c r="C728" s="5" t="s">
        <v>876</v>
      </c>
      <c r="D728" s="5" t="s">
        <v>1945</v>
      </c>
      <c r="E728" s="5" t="s">
        <v>13</v>
      </c>
      <c r="F728" s="5" t="s">
        <v>1946</v>
      </c>
      <c r="G728" s="6" t="s">
        <v>1947</v>
      </c>
    </row>
    <row r="729" spans="1:7" x14ac:dyDescent="0.2">
      <c r="A729" s="4">
        <v>68</v>
      </c>
      <c r="B729" s="4">
        <v>2014</v>
      </c>
      <c r="C729" s="5" t="s">
        <v>1644</v>
      </c>
      <c r="D729" s="5" t="s">
        <v>1948</v>
      </c>
      <c r="E729" s="5" t="s">
        <v>238</v>
      </c>
      <c r="F729" s="5" t="s">
        <v>1949</v>
      </c>
      <c r="G729" s="6" t="s">
        <v>1950</v>
      </c>
    </row>
    <row r="730" spans="1:7" x14ac:dyDescent="0.2">
      <c r="A730" s="4">
        <v>68</v>
      </c>
      <c r="B730" s="4">
        <v>2014</v>
      </c>
      <c r="C730" s="5" t="s">
        <v>1101</v>
      </c>
      <c r="D730" s="5" t="s">
        <v>1951</v>
      </c>
      <c r="E730" s="5" t="s">
        <v>58</v>
      </c>
      <c r="F730" s="5" t="s">
        <v>188</v>
      </c>
      <c r="G730" s="6" t="s">
        <v>1952</v>
      </c>
    </row>
    <row r="731" spans="1:7" x14ac:dyDescent="0.2">
      <c r="A731" s="4">
        <v>68</v>
      </c>
      <c r="B731" s="4">
        <v>2014</v>
      </c>
      <c r="C731" s="5" t="s">
        <v>1953</v>
      </c>
      <c r="D731" s="5" t="s">
        <v>1954</v>
      </c>
      <c r="E731" s="5" t="s">
        <v>238</v>
      </c>
      <c r="F731" s="5" t="s">
        <v>1955</v>
      </c>
      <c r="G731" s="6" t="s">
        <v>1956</v>
      </c>
    </row>
    <row r="732" spans="1:7" x14ac:dyDescent="0.2">
      <c r="A732" s="4">
        <v>68</v>
      </c>
      <c r="B732" s="4">
        <v>2014</v>
      </c>
      <c r="C732" s="5" t="s">
        <v>1957</v>
      </c>
      <c r="D732" s="5" t="s">
        <v>1958</v>
      </c>
      <c r="E732" s="5" t="s">
        <v>58</v>
      </c>
      <c r="F732" s="5" t="s">
        <v>985</v>
      </c>
      <c r="G732" s="6" t="s">
        <v>1959</v>
      </c>
    </row>
    <row r="733" spans="1:7" x14ac:dyDescent="0.2">
      <c r="A733" s="4">
        <v>68</v>
      </c>
      <c r="B733" s="4">
        <v>2014</v>
      </c>
      <c r="C733" s="5" t="s">
        <v>793</v>
      </c>
      <c r="D733" s="5" t="s">
        <v>1960</v>
      </c>
      <c r="E733" s="5" t="s">
        <v>238</v>
      </c>
      <c r="F733" s="5" t="s">
        <v>1961</v>
      </c>
      <c r="G733" s="6" t="s">
        <v>1962</v>
      </c>
    </row>
    <row r="734" spans="1:7" x14ac:dyDescent="0.2">
      <c r="A734" s="4">
        <v>68</v>
      </c>
      <c r="B734" s="4">
        <v>2014</v>
      </c>
      <c r="C734" s="5" t="s">
        <v>1963</v>
      </c>
      <c r="D734" s="5" t="s">
        <v>1964</v>
      </c>
      <c r="E734" s="5" t="s">
        <v>180</v>
      </c>
      <c r="F734" s="5" t="s">
        <v>1965</v>
      </c>
      <c r="G734" s="6" t="s">
        <v>1966</v>
      </c>
    </row>
    <row r="735" spans="1:7" x14ac:dyDescent="0.2">
      <c r="A735" s="4">
        <v>69</v>
      </c>
      <c r="B735" s="4">
        <v>2015</v>
      </c>
      <c r="C735" s="5" t="s">
        <v>1967</v>
      </c>
      <c r="D735" s="5" t="s">
        <v>1968</v>
      </c>
      <c r="E735" s="5" t="s">
        <v>1474</v>
      </c>
      <c r="F735" s="5" t="s">
        <v>1969</v>
      </c>
      <c r="G735" s="6" t="s">
        <v>1970</v>
      </c>
    </row>
    <row r="736" spans="1:7" x14ac:dyDescent="0.2">
      <c r="A736" s="4">
        <v>69</v>
      </c>
      <c r="B736" s="4">
        <v>2015</v>
      </c>
      <c r="C736" s="5" t="s">
        <v>1971</v>
      </c>
      <c r="D736" s="5" t="s">
        <v>1972</v>
      </c>
      <c r="E736" s="5" t="s">
        <v>58</v>
      </c>
      <c r="F736" s="5" t="s">
        <v>557</v>
      </c>
      <c r="G736" s="6" t="s">
        <v>1973</v>
      </c>
    </row>
    <row r="737" spans="1:7" x14ac:dyDescent="0.2">
      <c r="A737" s="4">
        <v>69</v>
      </c>
      <c r="B737" s="4">
        <v>2015</v>
      </c>
      <c r="C737" s="5" t="s">
        <v>1974</v>
      </c>
      <c r="D737" s="5" t="s">
        <v>1975</v>
      </c>
      <c r="E737" s="5" t="s">
        <v>391</v>
      </c>
      <c r="F737" s="5" t="s">
        <v>1976</v>
      </c>
      <c r="G737" s="6" t="s">
        <v>1977</v>
      </c>
    </row>
    <row r="738" spans="1:7" x14ac:dyDescent="0.2">
      <c r="A738" s="4">
        <v>69</v>
      </c>
      <c r="B738" s="4">
        <v>2015</v>
      </c>
      <c r="C738" s="5" t="s">
        <v>1978</v>
      </c>
      <c r="D738" s="5" t="s">
        <v>1979</v>
      </c>
      <c r="E738" s="5" t="s">
        <v>238</v>
      </c>
      <c r="F738" s="5" t="s">
        <v>405</v>
      </c>
      <c r="G738" s="6" t="s">
        <v>1980</v>
      </c>
    </row>
    <row r="739" spans="1:7" x14ac:dyDescent="0.2">
      <c r="A739" s="4">
        <v>69</v>
      </c>
      <c r="B739" s="4">
        <v>2015</v>
      </c>
      <c r="C739" s="5" t="s">
        <v>859</v>
      </c>
      <c r="D739" s="5" t="s">
        <v>1981</v>
      </c>
      <c r="E739" s="5" t="s">
        <v>17</v>
      </c>
      <c r="F739" s="5" t="s">
        <v>1982</v>
      </c>
      <c r="G739" s="6" t="s">
        <v>1983</v>
      </c>
    </row>
    <row r="740" spans="1:7" x14ac:dyDescent="0.2">
      <c r="A740" s="4">
        <v>69</v>
      </c>
      <c r="B740" s="4">
        <v>2015</v>
      </c>
      <c r="C740" s="5" t="s">
        <v>1984</v>
      </c>
      <c r="D740" s="5" t="s">
        <v>1985</v>
      </c>
      <c r="E740" s="5" t="s">
        <v>1287</v>
      </c>
      <c r="F740" s="5" t="s">
        <v>1506</v>
      </c>
      <c r="G740" s="6" t="s">
        <v>1986</v>
      </c>
    </row>
    <row r="741" spans="1:7" x14ac:dyDescent="0.2">
      <c r="A741" s="4">
        <v>69</v>
      </c>
      <c r="B741" s="4">
        <v>2015</v>
      </c>
      <c r="C741" s="5" t="s">
        <v>1987</v>
      </c>
      <c r="D741" s="5" t="s">
        <v>1988</v>
      </c>
      <c r="E741" s="5" t="s">
        <v>13</v>
      </c>
      <c r="F741" s="5" t="s">
        <v>846</v>
      </c>
      <c r="G741" s="6" t="s">
        <v>1989</v>
      </c>
    </row>
    <row r="742" spans="1:7" x14ac:dyDescent="0.2">
      <c r="A742" s="4">
        <v>69</v>
      </c>
      <c r="B742" s="4">
        <v>2015</v>
      </c>
      <c r="C742" s="5" t="s">
        <v>1990</v>
      </c>
      <c r="D742" s="5" t="s">
        <v>1991</v>
      </c>
      <c r="E742" s="5" t="s">
        <v>58</v>
      </c>
      <c r="F742" s="5" t="s">
        <v>894</v>
      </c>
      <c r="G742" s="6" t="s">
        <v>1992</v>
      </c>
    </row>
    <row r="743" spans="1:7" x14ac:dyDescent="0.2">
      <c r="A743" s="4">
        <v>69</v>
      </c>
      <c r="B743" s="4">
        <v>2015</v>
      </c>
      <c r="C743" s="5" t="s">
        <v>961</v>
      </c>
      <c r="D743" s="5" t="s">
        <v>1993</v>
      </c>
      <c r="E743" s="5" t="s">
        <v>238</v>
      </c>
      <c r="F743" s="5" t="s">
        <v>800</v>
      </c>
      <c r="G743" s="6" t="s">
        <v>1994</v>
      </c>
    </row>
    <row r="744" spans="1:7" x14ac:dyDescent="0.2">
      <c r="A744" s="4">
        <v>69</v>
      </c>
      <c r="B744" s="4">
        <v>2015</v>
      </c>
      <c r="C744" s="5" t="s">
        <v>1995</v>
      </c>
      <c r="D744" s="5" t="s">
        <v>1996</v>
      </c>
      <c r="E744" s="5" t="s">
        <v>58</v>
      </c>
      <c r="F744" s="5" t="s">
        <v>985</v>
      </c>
      <c r="G744" s="6" t="s">
        <v>1997</v>
      </c>
    </row>
    <row r="745" spans="1:7" x14ac:dyDescent="0.2">
      <c r="A745" s="4">
        <v>69</v>
      </c>
      <c r="B745" s="4">
        <v>2015</v>
      </c>
      <c r="C745" s="5" t="s">
        <v>1232</v>
      </c>
      <c r="D745" s="5" t="s">
        <v>1998</v>
      </c>
      <c r="E745" s="5" t="s">
        <v>58</v>
      </c>
      <c r="F745" s="5" t="s">
        <v>1999</v>
      </c>
      <c r="G745" s="6" t="s">
        <v>2000</v>
      </c>
    </row>
    <row r="746" spans="1:7" x14ac:dyDescent="0.2">
      <c r="A746" s="4">
        <v>70</v>
      </c>
      <c r="B746" s="4">
        <v>2015</v>
      </c>
      <c r="C746" s="5" t="s">
        <v>2001</v>
      </c>
      <c r="D746" s="5" t="s">
        <v>2002</v>
      </c>
      <c r="E746" s="5" t="s">
        <v>58</v>
      </c>
      <c r="F746" s="5" t="s">
        <v>985</v>
      </c>
      <c r="G746" s="6" t="s">
        <v>2003</v>
      </c>
    </row>
    <row r="747" spans="1:7" x14ac:dyDescent="0.2">
      <c r="A747" s="4">
        <v>70</v>
      </c>
      <c r="B747" s="4">
        <v>2015</v>
      </c>
      <c r="C747" s="5" t="s">
        <v>2004</v>
      </c>
      <c r="D747" s="5" t="s">
        <v>2005</v>
      </c>
      <c r="E747" s="5" t="s">
        <v>51</v>
      </c>
      <c r="F747" s="5" t="s">
        <v>540</v>
      </c>
      <c r="G747" s="6" t="s">
        <v>2006</v>
      </c>
    </row>
    <row r="748" spans="1:7" x14ac:dyDescent="0.2">
      <c r="A748" s="4">
        <v>70</v>
      </c>
      <c r="B748" s="4">
        <v>2015</v>
      </c>
      <c r="C748" s="5" t="s">
        <v>385</v>
      </c>
      <c r="D748" s="5" t="s">
        <v>2007</v>
      </c>
      <c r="E748" s="5" t="s">
        <v>17</v>
      </c>
      <c r="F748" s="5" t="s">
        <v>2008</v>
      </c>
      <c r="G748" s="6" t="s">
        <v>2009</v>
      </c>
    </row>
    <row r="749" spans="1:7" x14ac:dyDescent="0.2">
      <c r="A749" s="4">
        <v>70</v>
      </c>
      <c r="B749" s="4">
        <v>2015</v>
      </c>
      <c r="C749" s="5" t="s">
        <v>2010</v>
      </c>
      <c r="D749" s="5" t="s">
        <v>2011</v>
      </c>
      <c r="E749" s="5" t="s">
        <v>26</v>
      </c>
      <c r="F749" s="5" t="s">
        <v>2012</v>
      </c>
      <c r="G749" s="6" t="s">
        <v>2013</v>
      </c>
    </row>
    <row r="750" spans="1:7" x14ac:dyDescent="0.2">
      <c r="A750" s="4">
        <v>70</v>
      </c>
      <c r="B750" s="4">
        <v>2015</v>
      </c>
      <c r="C750" s="5" t="s">
        <v>2014</v>
      </c>
      <c r="D750" s="5" t="s">
        <v>2015</v>
      </c>
      <c r="E750" s="5" t="s">
        <v>58</v>
      </c>
      <c r="F750" s="5" t="s">
        <v>1392</v>
      </c>
      <c r="G750" s="6" t="s">
        <v>2016</v>
      </c>
    </row>
    <row r="751" spans="1:7" x14ac:dyDescent="0.2">
      <c r="A751" s="4">
        <v>70</v>
      </c>
      <c r="B751" s="4">
        <v>2015</v>
      </c>
      <c r="C751" s="5" t="s">
        <v>2017</v>
      </c>
      <c r="D751" s="5" t="s">
        <v>2018</v>
      </c>
      <c r="E751" s="5" t="s">
        <v>13</v>
      </c>
      <c r="F751" s="5" t="s">
        <v>2019</v>
      </c>
      <c r="G751" s="6" t="s">
        <v>2020</v>
      </c>
    </row>
    <row r="752" spans="1:7" x14ac:dyDescent="0.2">
      <c r="A752" s="4">
        <v>70</v>
      </c>
      <c r="B752" s="4">
        <v>2015</v>
      </c>
      <c r="C752" s="5" t="s">
        <v>1023</v>
      </c>
      <c r="D752" s="5" t="s">
        <v>2021</v>
      </c>
      <c r="E752" s="5" t="s">
        <v>238</v>
      </c>
      <c r="F752" s="5" t="s">
        <v>2022</v>
      </c>
      <c r="G752" s="6" t="s">
        <v>2023</v>
      </c>
    </row>
    <row r="753" spans="1:7" x14ac:dyDescent="0.2">
      <c r="A753" s="4">
        <v>70</v>
      </c>
      <c r="B753" s="4">
        <v>2015</v>
      </c>
      <c r="C753" s="5" t="s">
        <v>2024</v>
      </c>
      <c r="D753" s="5" t="s">
        <v>2025</v>
      </c>
      <c r="E753" s="5" t="s">
        <v>51</v>
      </c>
      <c r="F753" s="5" t="s">
        <v>540</v>
      </c>
      <c r="G753" s="6" t="s">
        <v>2026</v>
      </c>
    </row>
    <row r="754" spans="1:7" x14ac:dyDescent="0.2">
      <c r="A754" s="4">
        <v>70</v>
      </c>
      <c r="B754" s="4">
        <v>2015</v>
      </c>
      <c r="C754" s="5" t="s">
        <v>2027</v>
      </c>
      <c r="D754" s="5" t="s">
        <v>2028</v>
      </c>
      <c r="E754" s="5" t="s">
        <v>17</v>
      </c>
      <c r="F754" s="5" t="s">
        <v>2029</v>
      </c>
      <c r="G754" s="6" t="s">
        <v>2030</v>
      </c>
    </row>
    <row r="755" spans="1:7" x14ac:dyDescent="0.2">
      <c r="A755" s="4">
        <v>70</v>
      </c>
      <c r="B755" s="4">
        <v>2015</v>
      </c>
      <c r="C755" s="5" t="s">
        <v>1700</v>
      </c>
      <c r="D755" s="5" t="s">
        <v>2031</v>
      </c>
      <c r="E755" s="5" t="s">
        <v>51</v>
      </c>
      <c r="F755" s="5" t="s">
        <v>1556</v>
      </c>
      <c r="G755" s="6" t="s">
        <v>2032</v>
      </c>
    </row>
    <row r="756" spans="1:7" x14ac:dyDescent="0.2">
      <c r="A756" s="4">
        <v>70</v>
      </c>
      <c r="B756" s="4">
        <v>2015</v>
      </c>
      <c r="C756" s="5" t="s">
        <v>2033</v>
      </c>
      <c r="D756" s="5" t="s">
        <v>2034</v>
      </c>
      <c r="E756" s="5" t="s">
        <v>1474</v>
      </c>
      <c r="F756" s="5" t="s">
        <v>384</v>
      </c>
      <c r="G756" s="6" t="s">
        <v>2035</v>
      </c>
    </row>
    <row r="757" spans="1:7" x14ac:dyDescent="0.2">
      <c r="A757" s="4">
        <v>71</v>
      </c>
      <c r="B757" s="4">
        <v>2016</v>
      </c>
      <c r="C757" s="5" t="s">
        <v>1365</v>
      </c>
      <c r="D757" s="5" t="s">
        <v>2036</v>
      </c>
      <c r="E757" s="5" t="s">
        <v>58</v>
      </c>
      <c r="F757" s="5" t="s">
        <v>2037</v>
      </c>
      <c r="G757" s="6" t="s">
        <v>2038</v>
      </c>
    </row>
    <row r="758" spans="1:7" x14ac:dyDescent="0.2">
      <c r="A758" s="4">
        <v>71</v>
      </c>
      <c r="B758" s="4">
        <v>2016</v>
      </c>
      <c r="C758" s="5" t="s">
        <v>1662</v>
      </c>
      <c r="D758" s="5" t="s">
        <v>2039</v>
      </c>
      <c r="E758" s="5" t="s">
        <v>238</v>
      </c>
      <c r="F758" s="5" t="s">
        <v>2040</v>
      </c>
      <c r="G758" s="6" t="s">
        <v>2041</v>
      </c>
    </row>
    <row r="759" spans="1:7" x14ac:dyDescent="0.2">
      <c r="A759" s="4">
        <v>71</v>
      </c>
      <c r="B759" s="4">
        <v>2016</v>
      </c>
      <c r="C759" s="5" t="s">
        <v>1388</v>
      </c>
      <c r="D759" s="5" t="s">
        <v>2042</v>
      </c>
      <c r="E759" s="5" t="s">
        <v>1474</v>
      </c>
      <c r="F759" s="5" t="s">
        <v>2043</v>
      </c>
      <c r="G759" s="6" t="s">
        <v>2044</v>
      </c>
    </row>
    <row r="760" spans="1:7" x14ac:dyDescent="0.2">
      <c r="A760" s="4">
        <v>71</v>
      </c>
      <c r="B760" s="4">
        <v>2016</v>
      </c>
      <c r="C760" s="5" t="s">
        <v>2045</v>
      </c>
      <c r="D760" s="5" t="s">
        <v>2046</v>
      </c>
      <c r="E760" s="5" t="s">
        <v>51</v>
      </c>
      <c r="F760" s="5" t="s">
        <v>2047</v>
      </c>
      <c r="G760" s="6" t="s">
        <v>2048</v>
      </c>
    </row>
    <row r="761" spans="1:7" x14ac:dyDescent="0.2">
      <c r="A761" s="4">
        <v>71</v>
      </c>
      <c r="B761" s="4">
        <v>2016</v>
      </c>
      <c r="C761" s="5" t="s">
        <v>713</v>
      </c>
      <c r="D761" s="5" t="s">
        <v>2049</v>
      </c>
      <c r="E761" s="5" t="s">
        <v>391</v>
      </c>
      <c r="F761" s="5" t="s">
        <v>2050</v>
      </c>
      <c r="G761" s="6" t="s">
        <v>2051</v>
      </c>
    </row>
    <row r="762" spans="1:7" x14ac:dyDescent="0.2">
      <c r="A762" s="4">
        <v>71</v>
      </c>
      <c r="B762" s="4">
        <v>2016</v>
      </c>
      <c r="C762" s="5" t="s">
        <v>2052</v>
      </c>
      <c r="D762" s="5" t="s">
        <v>2053</v>
      </c>
      <c r="E762" s="5" t="s">
        <v>51</v>
      </c>
      <c r="F762" s="5" t="s">
        <v>540</v>
      </c>
      <c r="G762" s="6" t="s">
        <v>2054</v>
      </c>
    </row>
    <row r="763" spans="1:7" x14ac:dyDescent="0.2">
      <c r="A763" s="4">
        <v>71</v>
      </c>
      <c r="B763" s="4">
        <v>2016</v>
      </c>
      <c r="C763" s="5" t="s">
        <v>793</v>
      </c>
      <c r="D763" s="5" t="s">
        <v>2055</v>
      </c>
      <c r="E763" s="5" t="s">
        <v>17</v>
      </c>
      <c r="F763" s="5" t="s">
        <v>861</v>
      </c>
      <c r="G763" s="6" t="s">
        <v>2056</v>
      </c>
    </row>
    <row r="764" spans="1:7" x14ac:dyDescent="0.2">
      <c r="A764" s="4">
        <v>71</v>
      </c>
      <c r="B764" s="4">
        <v>2016</v>
      </c>
      <c r="C764" s="5" t="s">
        <v>2057</v>
      </c>
      <c r="D764" s="5" t="s">
        <v>2058</v>
      </c>
      <c r="E764" s="5" t="s">
        <v>238</v>
      </c>
      <c r="F764" s="5" t="s">
        <v>2059</v>
      </c>
      <c r="G764" s="7" t="s">
        <v>2060</v>
      </c>
    </row>
    <row r="765" spans="1:7" x14ac:dyDescent="0.2">
      <c r="A765" s="4">
        <v>71</v>
      </c>
      <c r="B765" s="4">
        <v>2016</v>
      </c>
      <c r="C765" s="5" t="s">
        <v>1894</v>
      </c>
      <c r="D765" s="5" t="s">
        <v>2061</v>
      </c>
      <c r="E765" s="5" t="s">
        <v>58</v>
      </c>
      <c r="F765" s="5" t="s">
        <v>188</v>
      </c>
      <c r="G765" s="6" t="s">
        <v>2062</v>
      </c>
    </row>
    <row r="766" spans="1:7" x14ac:dyDescent="0.2">
      <c r="A766" s="4">
        <v>71</v>
      </c>
      <c r="B766" s="4">
        <v>2016</v>
      </c>
      <c r="C766" s="5" t="s">
        <v>1015</v>
      </c>
      <c r="D766" s="5" t="s">
        <v>2063</v>
      </c>
      <c r="E766" s="5" t="s">
        <v>58</v>
      </c>
      <c r="F766" s="5" t="s">
        <v>894</v>
      </c>
      <c r="G766" s="6" t="s">
        <v>2064</v>
      </c>
    </row>
    <row r="767" spans="1:7" x14ac:dyDescent="0.2">
      <c r="C767" s="1"/>
      <c r="D767" s="1"/>
      <c r="E767" s="1"/>
      <c r="F767" s="1"/>
      <c r="G767" s="1"/>
    </row>
    <row r="768" spans="1:7" x14ac:dyDescent="0.2">
      <c r="C768" s="1"/>
      <c r="D768" s="1"/>
      <c r="E768" s="1"/>
      <c r="F768" s="1"/>
      <c r="G768" s="1"/>
    </row>
    <row r="769" spans="3:7" x14ac:dyDescent="0.2">
      <c r="C769" s="1"/>
      <c r="D769" s="1"/>
      <c r="E769" s="1"/>
      <c r="F769" s="1"/>
      <c r="G769" s="1"/>
    </row>
    <row r="770" spans="3:7" x14ac:dyDescent="0.2">
      <c r="C770" s="1"/>
      <c r="D770" s="1"/>
      <c r="E770" s="1"/>
      <c r="F770" s="1"/>
      <c r="G770" s="1"/>
    </row>
    <row r="771" spans="3:7" x14ac:dyDescent="0.2">
      <c r="C771" s="1"/>
      <c r="D771" s="1"/>
      <c r="E771" s="1"/>
      <c r="F771" s="1"/>
      <c r="G771" s="1"/>
    </row>
    <row r="772" spans="3:7" x14ac:dyDescent="0.2">
      <c r="C772" s="1"/>
      <c r="D772" s="1"/>
      <c r="E772" s="1"/>
      <c r="F772" s="1"/>
      <c r="G772" s="1"/>
    </row>
    <row r="773" spans="3:7" x14ac:dyDescent="0.2">
      <c r="C773" s="1"/>
      <c r="D773" s="1"/>
      <c r="E773" s="1"/>
      <c r="F773" s="1"/>
      <c r="G773" s="1"/>
    </row>
    <row r="774" spans="3:7" x14ac:dyDescent="0.2">
      <c r="C774" s="1"/>
      <c r="D774" s="1"/>
      <c r="E774" s="1"/>
      <c r="F774" s="1"/>
      <c r="G774" s="1"/>
    </row>
    <row r="775" spans="3:7" x14ac:dyDescent="0.2">
      <c r="C775" s="1"/>
      <c r="D775" s="1"/>
      <c r="E775" s="1"/>
      <c r="F775" s="1"/>
      <c r="G775" s="1"/>
    </row>
    <row r="776" spans="3:7" x14ac:dyDescent="0.2">
      <c r="C776" s="1"/>
      <c r="D776" s="1"/>
      <c r="E776" s="1"/>
      <c r="F776" s="1"/>
      <c r="G776" s="1"/>
    </row>
    <row r="777" spans="3:7" x14ac:dyDescent="0.2">
      <c r="C777" s="1"/>
      <c r="D777" s="1"/>
      <c r="E777" s="1"/>
      <c r="F777" s="1"/>
      <c r="G777" s="1"/>
    </row>
    <row r="778" spans="3:7" x14ac:dyDescent="0.2">
      <c r="C778" s="1"/>
      <c r="D778" s="1"/>
      <c r="E778" s="1"/>
      <c r="F778" s="1"/>
      <c r="G778" s="1"/>
    </row>
    <row r="779" spans="3:7" x14ac:dyDescent="0.2">
      <c r="C779" s="1"/>
      <c r="D779" s="1"/>
      <c r="E779" s="1"/>
      <c r="F779" s="1"/>
      <c r="G779" s="1"/>
    </row>
    <row r="780" spans="3:7" x14ac:dyDescent="0.2">
      <c r="C780" s="1"/>
      <c r="D780" s="1"/>
      <c r="E780" s="1"/>
      <c r="F780" s="1"/>
      <c r="G780" s="1"/>
    </row>
    <row r="781" spans="3:7" x14ac:dyDescent="0.2">
      <c r="C781" s="1"/>
      <c r="D781" s="1"/>
      <c r="E781" s="1"/>
      <c r="F781" s="1"/>
      <c r="G781" s="1"/>
    </row>
    <row r="782" spans="3:7" x14ac:dyDescent="0.2">
      <c r="C782" s="1"/>
      <c r="D782" s="1"/>
      <c r="E782" s="1"/>
      <c r="F782" s="1"/>
      <c r="G782" s="1"/>
    </row>
    <row r="783" spans="3:7" x14ac:dyDescent="0.2">
      <c r="C783" s="1"/>
      <c r="D783" s="1"/>
      <c r="E783" s="1"/>
      <c r="F783" s="1"/>
      <c r="G783" s="1"/>
    </row>
    <row r="784" spans="3:7" x14ac:dyDescent="0.2">
      <c r="C784" s="1"/>
      <c r="D784" s="1"/>
      <c r="E784" s="1"/>
      <c r="F784" s="1"/>
      <c r="G784" s="1"/>
    </row>
    <row r="785" spans="3:7" x14ac:dyDescent="0.2">
      <c r="C785" s="1"/>
      <c r="D785" s="1"/>
      <c r="E785" s="1"/>
      <c r="F785" s="1"/>
      <c r="G785" s="1"/>
    </row>
    <row r="786" spans="3:7" x14ac:dyDescent="0.2">
      <c r="C786" s="1"/>
      <c r="D786" s="1"/>
      <c r="E786" s="1"/>
      <c r="F786" s="1"/>
      <c r="G786" s="1"/>
    </row>
    <row r="787" spans="3:7" x14ac:dyDescent="0.2">
      <c r="C787" s="1"/>
      <c r="D787" s="1"/>
      <c r="E787" s="1"/>
      <c r="F787" s="1"/>
      <c r="G787" s="1"/>
    </row>
    <row r="788" spans="3:7" x14ac:dyDescent="0.2">
      <c r="C788" s="1"/>
      <c r="D788" s="1"/>
      <c r="E788" s="1"/>
      <c r="F788" s="1"/>
      <c r="G788" s="1"/>
    </row>
    <row r="789" spans="3:7" x14ac:dyDescent="0.2">
      <c r="C789" s="1"/>
      <c r="D789" s="1"/>
      <c r="E789" s="1"/>
      <c r="F789" s="1"/>
      <c r="G789" s="1"/>
    </row>
    <row r="790" spans="3:7" x14ac:dyDescent="0.2">
      <c r="C790" s="1"/>
      <c r="D790" s="1"/>
      <c r="E790" s="1"/>
      <c r="F790" s="1"/>
      <c r="G790" s="1"/>
    </row>
    <row r="791" spans="3:7" x14ac:dyDescent="0.2">
      <c r="C791" s="1"/>
      <c r="D791" s="1"/>
      <c r="E791" s="1"/>
      <c r="F791" s="1"/>
      <c r="G791" s="1"/>
    </row>
    <row r="792" spans="3:7" x14ac:dyDescent="0.2">
      <c r="C792" s="1"/>
      <c r="D792" s="1"/>
      <c r="E792" s="1"/>
      <c r="F792" s="1"/>
      <c r="G792" s="1"/>
    </row>
    <row r="793" spans="3:7" x14ac:dyDescent="0.2">
      <c r="C793" s="1"/>
      <c r="D793" s="1"/>
      <c r="E793" s="1"/>
      <c r="F793" s="1"/>
      <c r="G793" s="1"/>
    </row>
    <row r="794" spans="3:7" x14ac:dyDescent="0.2">
      <c r="C794" s="1"/>
      <c r="D794" s="1"/>
      <c r="E794" s="1"/>
      <c r="F794" s="1"/>
      <c r="G794" s="1"/>
    </row>
    <row r="795" spans="3:7" x14ac:dyDescent="0.2">
      <c r="C795" s="1"/>
      <c r="D795" s="1"/>
      <c r="E795" s="1"/>
      <c r="F795" s="1"/>
      <c r="G795" s="1"/>
    </row>
    <row r="796" spans="3:7" x14ac:dyDescent="0.2">
      <c r="C796" s="1"/>
      <c r="D796" s="1"/>
      <c r="E796" s="1"/>
      <c r="F796" s="1"/>
      <c r="G796" s="1"/>
    </row>
    <row r="797" spans="3:7" x14ac:dyDescent="0.2">
      <c r="C797" s="1"/>
      <c r="D797" s="1"/>
      <c r="E797" s="1"/>
      <c r="F797" s="1"/>
      <c r="G797" s="1"/>
    </row>
    <row r="798" spans="3:7" x14ac:dyDescent="0.2">
      <c r="C798" s="1"/>
      <c r="D798" s="1"/>
      <c r="E798" s="1"/>
      <c r="F798" s="1"/>
      <c r="G798" s="1"/>
    </row>
    <row r="799" spans="3:7" x14ac:dyDescent="0.2">
      <c r="C799" s="1"/>
      <c r="D799" s="1"/>
      <c r="E799" s="1"/>
      <c r="F799" s="1"/>
      <c r="G799" s="1"/>
    </row>
    <row r="800" spans="3:7" x14ac:dyDescent="0.2">
      <c r="C800" s="1"/>
      <c r="D800" s="1"/>
      <c r="E800" s="1"/>
      <c r="F800" s="1"/>
      <c r="G800" s="1"/>
    </row>
    <row r="801" spans="3:7" x14ac:dyDescent="0.2">
      <c r="C801" s="1"/>
      <c r="D801" s="1"/>
      <c r="E801" s="1"/>
      <c r="F801" s="1"/>
      <c r="G801" s="1"/>
    </row>
    <row r="802" spans="3:7" x14ac:dyDescent="0.2">
      <c r="C802" s="1"/>
      <c r="D802" s="1"/>
      <c r="E802" s="1"/>
      <c r="F802" s="1"/>
      <c r="G802" s="1"/>
    </row>
    <row r="803" spans="3:7" x14ac:dyDescent="0.2">
      <c r="C803" s="1"/>
      <c r="D803" s="1"/>
      <c r="E803" s="1"/>
      <c r="F803" s="1"/>
      <c r="G803" s="1"/>
    </row>
    <row r="804" spans="3:7" x14ac:dyDescent="0.2">
      <c r="C804" s="1"/>
      <c r="D804" s="1"/>
      <c r="E804" s="1"/>
      <c r="F804" s="1"/>
      <c r="G804" s="1"/>
    </row>
    <row r="805" spans="3:7" x14ac:dyDescent="0.2">
      <c r="C805" s="1"/>
      <c r="D805" s="1"/>
      <c r="E805" s="1"/>
      <c r="F805" s="1"/>
      <c r="G805" s="1"/>
    </row>
    <row r="806" spans="3:7" x14ac:dyDescent="0.2">
      <c r="C806" s="1"/>
      <c r="D806" s="1"/>
      <c r="E806" s="1"/>
      <c r="F806" s="1"/>
      <c r="G806" s="1"/>
    </row>
    <row r="807" spans="3:7" x14ac:dyDescent="0.2">
      <c r="C807" s="1"/>
      <c r="D807" s="1"/>
      <c r="E807" s="1"/>
      <c r="F807" s="1"/>
      <c r="G807" s="1"/>
    </row>
    <row r="808" spans="3:7" x14ac:dyDescent="0.2">
      <c r="C808" s="1"/>
      <c r="D808" s="1"/>
      <c r="E808" s="1"/>
      <c r="F808" s="1"/>
      <c r="G808" s="1"/>
    </row>
    <row r="809" spans="3:7" x14ac:dyDescent="0.2">
      <c r="C809" s="1"/>
      <c r="D809" s="1"/>
      <c r="E809" s="1"/>
      <c r="F809" s="1"/>
      <c r="G809" s="1"/>
    </row>
    <row r="810" spans="3:7" x14ac:dyDescent="0.2">
      <c r="C810" s="1"/>
      <c r="D810" s="1"/>
      <c r="E810" s="1"/>
      <c r="F810" s="1"/>
      <c r="G810" s="1"/>
    </row>
    <row r="811" spans="3:7" x14ac:dyDescent="0.2">
      <c r="C811" s="1"/>
      <c r="D811" s="1"/>
      <c r="E811" s="1"/>
      <c r="F811" s="1"/>
      <c r="G811" s="1"/>
    </row>
    <row r="812" spans="3:7" x14ac:dyDescent="0.2">
      <c r="C812" s="1"/>
      <c r="D812" s="1"/>
      <c r="E812" s="1"/>
      <c r="F812" s="1"/>
      <c r="G812" s="1"/>
    </row>
    <row r="813" spans="3:7" x14ac:dyDescent="0.2">
      <c r="C813" s="1"/>
      <c r="D813" s="1"/>
      <c r="E813" s="1"/>
      <c r="F813" s="1"/>
      <c r="G813" s="1"/>
    </row>
    <row r="814" spans="3:7" x14ac:dyDescent="0.2">
      <c r="C814" s="1"/>
      <c r="D814" s="1"/>
      <c r="E814" s="1"/>
      <c r="F814" s="1"/>
      <c r="G814" s="1"/>
    </row>
    <row r="815" spans="3:7" x14ac:dyDescent="0.2">
      <c r="C815" s="1"/>
      <c r="D815" s="1"/>
      <c r="E815" s="1"/>
      <c r="F815" s="1"/>
      <c r="G815" s="1"/>
    </row>
    <row r="816" spans="3:7" x14ac:dyDescent="0.2">
      <c r="C816" s="1"/>
      <c r="D816" s="1"/>
      <c r="E816" s="1"/>
      <c r="F816" s="1"/>
      <c r="G816" s="1"/>
    </row>
    <row r="817" spans="3:7" x14ac:dyDescent="0.2">
      <c r="C817" s="1"/>
      <c r="D817" s="1"/>
      <c r="E817" s="1"/>
      <c r="F817" s="1"/>
      <c r="G817" s="1"/>
    </row>
    <row r="818" spans="3:7" x14ac:dyDescent="0.2">
      <c r="C818" s="1"/>
      <c r="D818" s="1"/>
      <c r="E818" s="1"/>
      <c r="F818" s="1"/>
      <c r="G818" s="1"/>
    </row>
    <row r="819" spans="3:7" x14ac:dyDescent="0.2">
      <c r="C819" s="1"/>
      <c r="D819" s="1"/>
      <c r="E819" s="1"/>
      <c r="F819" s="1"/>
      <c r="G819" s="1"/>
    </row>
    <row r="820" spans="3:7" x14ac:dyDescent="0.2">
      <c r="C820" s="1"/>
      <c r="D820" s="1"/>
      <c r="E820" s="1"/>
      <c r="F820" s="1"/>
      <c r="G820" s="1"/>
    </row>
    <row r="821" spans="3:7" x14ac:dyDescent="0.2">
      <c r="C821" s="1"/>
      <c r="D821" s="1"/>
      <c r="E821" s="1"/>
      <c r="F821" s="1"/>
      <c r="G821" s="1"/>
    </row>
    <row r="822" spans="3:7" x14ac:dyDescent="0.2">
      <c r="C822" s="1"/>
      <c r="D822" s="1"/>
      <c r="E822" s="1"/>
      <c r="F822" s="1"/>
      <c r="G822" s="1"/>
    </row>
    <row r="823" spans="3:7" x14ac:dyDescent="0.2">
      <c r="C823" s="1"/>
      <c r="D823" s="1"/>
      <c r="E823" s="1"/>
      <c r="F823" s="1"/>
      <c r="G823" s="1"/>
    </row>
    <row r="824" spans="3:7" x14ac:dyDescent="0.2">
      <c r="C824" s="1"/>
      <c r="D824" s="1"/>
      <c r="E824" s="1"/>
      <c r="F824" s="1"/>
      <c r="G824" s="1"/>
    </row>
    <row r="825" spans="3:7" x14ac:dyDescent="0.2">
      <c r="C825" s="1"/>
      <c r="D825" s="1"/>
      <c r="E825" s="1"/>
      <c r="F825" s="1"/>
      <c r="G825" s="1"/>
    </row>
    <row r="826" spans="3:7" x14ac:dyDescent="0.2">
      <c r="C826" s="1"/>
      <c r="D826" s="1"/>
      <c r="E826" s="1"/>
      <c r="F826" s="1"/>
      <c r="G826" s="1"/>
    </row>
    <row r="827" spans="3:7" x14ac:dyDescent="0.2">
      <c r="C827" s="1"/>
      <c r="D827" s="1"/>
      <c r="E827" s="1"/>
      <c r="F827" s="1"/>
      <c r="G827" s="1"/>
    </row>
    <row r="828" spans="3:7" x14ac:dyDescent="0.2">
      <c r="C828" s="1"/>
      <c r="D828" s="1"/>
      <c r="E828" s="1"/>
      <c r="F828" s="1"/>
      <c r="G828" s="1"/>
    </row>
    <row r="829" spans="3:7" x14ac:dyDescent="0.2">
      <c r="C829" s="1"/>
      <c r="D829" s="1"/>
      <c r="E829" s="1"/>
      <c r="F829" s="1"/>
      <c r="G829" s="1"/>
    </row>
    <row r="830" spans="3:7" x14ac:dyDescent="0.2">
      <c r="C830" s="1"/>
      <c r="D830" s="1"/>
      <c r="E830" s="1"/>
      <c r="F830" s="1"/>
      <c r="G830" s="1"/>
    </row>
    <row r="831" spans="3:7" x14ac:dyDescent="0.2">
      <c r="C831" s="1"/>
      <c r="D831" s="1"/>
      <c r="E831" s="1"/>
      <c r="F831" s="1"/>
      <c r="G831" s="1"/>
    </row>
    <row r="832" spans="3:7" x14ac:dyDescent="0.2">
      <c r="C832" s="1"/>
      <c r="D832" s="1"/>
      <c r="E832" s="1"/>
      <c r="F832" s="1"/>
      <c r="G832" s="1"/>
    </row>
    <row r="833" spans="3:7" x14ac:dyDescent="0.2">
      <c r="C833" s="1"/>
      <c r="D833" s="1"/>
      <c r="E833" s="1"/>
      <c r="F833" s="1"/>
      <c r="G833" s="1"/>
    </row>
    <row r="834" spans="3:7" x14ac:dyDescent="0.2">
      <c r="C834" s="1"/>
      <c r="D834" s="1"/>
      <c r="E834" s="1"/>
      <c r="F834" s="1"/>
      <c r="G834" s="1"/>
    </row>
    <row r="835" spans="3:7" x14ac:dyDescent="0.2">
      <c r="C835" s="1"/>
      <c r="D835" s="1"/>
      <c r="E835" s="1"/>
      <c r="F835" s="1"/>
      <c r="G835" s="1"/>
    </row>
    <row r="836" spans="3:7" x14ac:dyDescent="0.2">
      <c r="C836" s="1"/>
      <c r="D836" s="1"/>
      <c r="E836" s="1"/>
      <c r="F836" s="1"/>
      <c r="G836" s="1"/>
    </row>
    <row r="837" spans="3:7" x14ac:dyDescent="0.2">
      <c r="C837" s="1"/>
      <c r="D837" s="1"/>
      <c r="E837" s="1"/>
      <c r="F837" s="1"/>
      <c r="G837" s="1"/>
    </row>
    <row r="838" spans="3:7" x14ac:dyDescent="0.2">
      <c r="C838" s="1"/>
      <c r="D838" s="1"/>
      <c r="E838" s="1"/>
      <c r="F838" s="1"/>
      <c r="G838" s="1"/>
    </row>
    <row r="839" spans="3:7" x14ac:dyDescent="0.2">
      <c r="C839" s="1"/>
      <c r="D839" s="1"/>
      <c r="E839" s="1"/>
      <c r="F839" s="1"/>
      <c r="G839" s="1"/>
    </row>
    <row r="840" spans="3:7" x14ac:dyDescent="0.2">
      <c r="C840" s="1"/>
      <c r="D840" s="1"/>
      <c r="E840" s="1"/>
      <c r="F840" s="1"/>
      <c r="G840" s="1"/>
    </row>
    <row r="841" spans="3:7" x14ac:dyDescent="0.2">
      <c r="C841" s="1"/>
      <c r="D841" s="1"/>
      <c r="E841" s="1"/>
      <c r="F841" s="1"/>
      <c r="G841" s="1"/>
    </row>
    <row r="842" spans="3:7" x14ac:dyDescent="0.2">
      <c r="C842" s="1"/>
      <c r="D842" s="1"/>
      <c r="E842" s="1"/>
      <c r="F842" s="1"/>
      <c r="G842" s="1"/>
    </row>
    <row r="843" spans="3:7" x14ac:dyDescent="0.2">
      <c r="C843" s="1"/>
      <c r="D843" s="1"/>
      <c r="E843" s="1"/>
      <c r="F843" s="1"/>
      <c r="G843" s="1"/>
    </row>
    <row r="844" spans="3:7" x14ac:dyDescent="0.2">
      <c r="C844" s="1"/>
      <c r="D844" s="1"/>
      <c r="E844" s="1"/>
      <c r="F844" s="1"/>
      <c r="G844" s="1"/>
    </row>
    <row r="845" spans="3:7" x14ac:dyDescent="0.2">
      <c r="C845" s="1"/>
      <c r="D845" s="1"/>
      <c r="E845" s="1"/>
      <c r="F845" s="1"/>
      <c r="G845" s="1"/>
    </row>
    <row r="846" spans="3:7" x14ac:dyDescent="0.2">
      <c r="C846" s="1"/>
      <c r="D846" s="1"/>
      <c r="E846" s="1"/>
      <c r="F846" s="1"/>
      <c r="G846" s="1"/>
    </row>
    <row r="847" spans="3:7" x14ac:dyDescent="0.2">
      <c r="C847" s="1"/>
      <c r="D847" s="1"/>
      <c r="E847" s="1"/>
      <c r="F847" s="1"/>
      <c r="G847" s="1"/>
    </row>
    <row r="848" spans="3:7" x14ac:dyDescent="0.2">
      <c r="C848" s="1"/>
      <c r="D848" s="1"/>
      <c r="E848" s="1"/>
      <c r="F848" s="1"/>
      <c r="G848" s="1"/>
    </row>
    <row r="849" spans="3:7" x14ac:dyDescent="0.2">
      <c r="C849" s="1"/>
      <c r="D849" s="1"/>
      <c r="E849" s="1"/>
      <c r="F849" s="1"/>
      <c r="G849" s="1"/>
    </row>
    <row r="850" spans="3:7" x14ac:dyDescent="0.2">
      <c r="C850" s="1"/>
      <c r="D850" s="1"/>
      <c r="E850" s="1"/>
      <c r="F850" s="1"/>
      <c r="G850" s="1"/>
    </row>
    <row r="851" spans="3:7" x14ac:dyDescent="0.2">
      <c r="C851" s="1"/>
      <c r="D851" s="1"/>
      <c r="E851" s="1"/>
      <c r="F851" s="1"/>
      <c r="G851" s="1"/>
    </row>
    <row r="852" spans="3:7" x14ac:dyDescent="0.2">
      <c r="C852" s="1"/>
      <c r="D852" s="1"/>
      <c r="E852" s="1"/>
      <c r="F852" s="1"/>
      <c r="G852" s="1"/>
    </row>
    <row r="853" spans="3:7" x14ac:dyDescent="0.2">
      <c r="C853" s="1"/>
      <c r="D853" s="1"/>
      <c r="E853" s="1"/>
      <c r="F853" s="1"/>
      <c r="G853" s="1"/>
    </row>
    <row r="854" spans="3:7" x14ac:dyDescent="0.2">
      <c r="C854" s="1"/>
      <c r="D854" s="1"/>
      <c r="E854" s="1"/>
      <c r="F854" s="1"/>
      <c r="G854" s="1"/>
    </row>
    <row r="855" spans="3:7" x14ac:dyDescent="0.2">
      <c r="C855" s="1"/>
      <c r="D855" s="1"/>
      <c r="E855" s="1"/>
      <c r="F855" s="1"/>
      <c r="G855" s="1"/>
    </row>
    <row r="856" spans="3:7" x14ac:dyDescent="0.2">
      <c r="C856" s="1"/>
      <c r="D856" s="1"/>
      <c r="E856" s="1"/>
      <c r="F856" s="1"/>
      <c r="G856" s="1"/>
    </row>
    <row r="857" spans="3:7" x14ac:dyDescent="0.2">
      <c r="C857" s="1"/>
      <c r="D857" s="1"/>
      <c r="E857" s="1"/>
      <c r="F857" s="1"/>
      <c r="G857" s="1"/>
    </row>
    <row r="858" spans="3:7" x14ac:dyDescent="0.2">
      <c r="C858" s="1"/>
      <c r="D858" s="1"/>
      <c r="E858" s="1"/>
      <c r="F858" s="1"/>
      <c r="G858" s="1"/>
    </row>
    <row r="859" spans="3:7" x14ac:dyDescent="0.2">
      <c r="C859" s="1"/>
      <c r="D859" s="1"/>
      <c r="E859" s="1"/>
      <c r="F859" s="1"/>
      <c r="G859" s="1"/>
    </row>
    <row r="860" spans="3:7" x14ac:dyDescent="0.2">
      <c r="C860" s="1"/>
      <c r="D860" s="1"/>
      <c r="E860" s="1"/>
      <c r="F860" s="1"/>
      <c r="G860" s="1"/>
    </row>
    <row r="861" spans="3:7" x14ac:dyDescent="0.2">
      <c r="C861" s="1"/>
      <c r="D861" s="1"/>
      <c r="E861" s="1"/>
      <c r="F861" s="1"/>
      <c r="G861" s="1"/>
    </row>
    <row r="862" spans="3:7" x14ac:dyDescent="0.2">
      <c r="C862" s="1"/>
      <c r="D862" s="1"/>
      <c r="E862" s="1"/>
      <c r="F862" s="1"/>
      <c r="G862" s="1"/>
    </row>
    <row r="863" spans="3:7" x14ac:dyDescent="0.2">
      <c r="C863" s="1"/>
      <c r="D863" s="1"/>
      <c r="E863" s="1"/>
      <c r="F863" s="1"/>
      <c r="G863" s="1"/>
    </row>
    <row r="864" spans="3:7" x14ac:dyDescent="0.2">
      <c r="C864" s="1"/>
      <c r="D864" s="1"/>
      <c r="E864" s="1"/>
      <c r="F864" s="1"/>
      <c r="G864" s="1"/>
    </row>
    <row r="865" spans="3:7" x14ac:dyDescent="0.2">
      <c r="C865" s="1"/>
      <c r="D865" s="1"/>
      <c r="E865" s="1"/>
      <c r="F865" s="1"/>
      <c r="G865" s="1"/>
    </row>
    <row r="866" spans="3:7" x14ac:dyDescent="0.2">
      <c r="C866" s="1"/>
      <c r="D866" s="1"/>
      <c r="E866" s="1"/>
      <c r="F866" s="1"/>
      <c r="G866" s="1"/>
    </row>
    <row r="867" spans="3:7" x14ac:dyDescent="0.2">
      <c r="C867" s="1"/>
      <c r="D867" s="1"/>
      <c r="E867" s="1"/>
      <c r="F867" s="1"/>
      <c r="G867" s="1"/>
    </row>
    <row r="868" spans="3:7" x14ac:dyDescent="0.2">
      <c r="C868" s="1"/>
      <c r="D868" s="1"/>
      <c r="E868" s="1"/>
      <c r="F868" s="1"/>
      <c r="G868" s="1"/>
    </row>
    <row r="869" spans="3:7" x14ac:dyDescent="0.2">
      <c r="C869" s="1"/>
      <c r="D869" s="1"/>
      <c r="E869" s="1"/>
      <c r="F869" s="1"/>
      <c r="G869" s="1"/>
    </row>
    <row r="870" spans="3:7" x14ac:dyDescent="0.2">
      <c r="C870" s="1"/>
      <c r="D870" s="1"/>
      <c r="E870" s="1"/>
      <c r="F870" s="1"/>
      <c r="G870" s="1"/>
    </row>
    <row r="871" spans="3:7" x14ac:dyDescent="0.2">
      <c r="C871" s="1"/>
      <c r="D871" s="1"/>
      <c r="E871" s="1"/>
      <c r="F871" s="1"/>
      <c r="G871" s="1"/>
    </row>
    <row r="872" spans="3:7" x14ac:dyDescent="0.2">
      <c r="C872" s="1"/>
      <c r="D872" s="1"/>
      <c r="E872" s="1"/>
      <c r="F872" s="1"/>
      <c r="G872" s="1"/>
    </row>
    <row r="873" spans="3:7" x14ac:dyDescent="0.2">
      <c r="C873" s="1"/>
      <c r="D873" s="1"/>
      <c r="E873" s="1"/>
      <c r="F873" s="1"/>
      <c r="G873" s="1"/>
    </row>
    <row r="874" spans="3:7" x14ac:dyDescent="0.2">
      <c r="C874" s="1"/>
      <c r="D874" s="1"/>
      <c r="E874" s="1"/>
      <c r="F874" s="1"/>
      <c r="G874" s="1"/>
    </row>
    <row r="875" spans="3:7" x14ac:dyDescent="0.2">
      <c r="C875" s="1"/>
      <c r="D875" s="1"/>
      <c r="E875" s="1"/>
      <c r="F875" s="1"/>
      <c r="G875" s="1"/>
    </row>
    <row r="876" spans="3:7" x14ac:dyDescent="0.2">
      <c r="C876" s="1"/>
      <c r="D876" s="1"/>
      <c r="E876" s="1"/>
      <c r="F876" s="1"/>
      <c r="G876" s="1"/>
    </row>
    <row r="877" spans="3:7" x14ac:dyDescent="0.2">
      <c r="C877" s="1"/>
      <c r="D877" s="1"/>
      <c r="E877" s="1"/>
      <c r="F877" s="1"/>
      <c r="G877" s="1"/>
    </row>
    <row r="878" spans="3:7" x14ac:dyDescent="0.2">
      <c r="C878" s="1"/>
      <c r="D878" s="1"/>
      <c r="E878" s="1"/>
      <c r="F878" s="1"/>
      <c r="G878" s="1"/>
    </row>
    <row r="879" spans="3:7" x14ac:dyDescent="0.2">
      <c r="C879" s="1"/>
      <c r="D879" s="1"/>
      <c r="E879" s="1"/>
      <c r="F879" s="1"/>
      <c r="G879" s="1"/>
    </row>
    <row r="880" spans="3:7" x14ac:dyDescent="0.2">
      <c r="C880" s="1"/>
      <c r="D880" s="1"/>
      <c r="E880" s="1"/>
      <c r="F880" s="1"/>
      <c r="G880" s="1"/>
    </row>
    <row r="881" spans="3:7" x14ac:dyDescent="0.2">
      <c r="C881" s="1"/>
      <c r="D881" s="1"/>
      <c r="E881" s="1"/>
      <c r="F881" s="1"/>
      <c r="G881" s="1"/>
    </row>
    <row r="882" spans="3:7" x14ac:dyDescent="0.2">
      <c r="C882" s="1"/>
      <c r="D882" s="1"/>
      <c r="E882" s="1"/>
      <c r="F882" s="1"/>
      <c r="G882" s="1"/>
    </row>
    <row r="883" spans="3:7" x14ac:dyDescent="0.2">
      <c r="C883" s="1"/>
      <c r="D883" s="1"/>
      <c r="E883" s="1"/>
      <c r="F883" s="1"/>
      <c r="G883" s="1"/>
    </row>
    <row r="884" spans="3:7" x14ac:dyDescent="0.2">
      <c r="C884" s="1"/>
      <c r="D884" s="1"/>
      <c r="E884" s="1"/>
      <c r="F884" s="1"/>
      <c r="G884" s="1"/>
    </row>
    <row r="885" spans="3:7" x14ac:dyDescent="0.2">
      <c r="C885" s="1"/>
      <c r="D885" s="1"/>
      <c r="E885" s="1"/>
      <c r="F885" s="1"/>
      <c r="G885" s="1"/>
    </row>
    <row r="886" spans="3:7" x14ac:dyDescent="0.2">
      <c r="C886" s="1"/>
      <c r="D886" s="1"/>
      <c r="E886" s="1"/>
      <c r="F886" s="1"/>
      <c r="G886" s="1"/>
    </row>
    <row r="887" spans="3:7" x14ac:dyDescent="0.2">
      <c r="C887" s="1"/>
      <c r="D887" s="1"/>
      <c r="E887" s="1"/>
      <c r="F887" s="1"/>
      <c r="G887" s="1"/>
    </row>
    <row r="888" spans="3:7" x14ac:dyDescent="0.2">
      <c r="C888" s="1"/>
      <c r="D888" s="1"/>
      <c r="E888" s="1"/>
      <c r="F888" s="1"/>
      <c r="G888" s="1"/>
    </row>
    <row r="889" spans="3:7" x14ac:dyDescent="0.2">
      <c r="C889" s="1"/>
      <c r="D889" s="1"/>
      <c r="E889" s="1"/>
      <c r="F889" s="1"/>
      <c r="G889" s="1"/>
    </row>
    <row r="890" spans="3:7" x14ac:dyDescent="0.2">
      <c r="C890" s="1"/>
      <c r="D890" s="1"/>
      <c r="E890" s="1"/>
      <c r="F890" s="1"/>
      <c r="G890" s="1"/>
    </row>
    <row r="891" spans="3:7" x14ac:dyDescent="0.2">
      <c r="C891" s="1"/>
      <c r="D891" s="1"/>
      <c r="E891" s="1"/>
      <c r="F891" s="1"/>
      <c r="G891" s="1"/>
    </row>
    <row r="892" spans="3:7" x14ac:dyDescent="0.2">
      <c r="C892" s="1"/>
      <c r="D892" s="1"/>
      <c r="E892" s="1"/>
      <c r="F892" s="1"/>
      <c r="G892" s="1"/>
    </row>
    <row r="893" spans="3:7" x14ac:dyDescent="0.2">
      <c r="C893" s="1"/>
      <c r="D893" s="1"/>
      <c r="E893" s="1"/>
      <c r="F893" s="1"/>
      <c r="G893" s="1"/>
    </row>
    <row r="894" spans="3:7" x14ac:dyDescent="0.2">
      <c r="C894" s="1"/>
      <c r="D894" s="1"/>
      <c r="E894" s="1"/>
      <c r="F894" s="1"/>
      <c r="G894" s="1"/>
    </row>
    <row r="895" spans="3:7" x14ac:dyDescent="0.2">
      <c r="C895" s="1"/>
      <c r="D895" s="1"/>
      <c r="E895" s="1"/>
      <c r="F895" s="1"/>
      <c r="G895" s="1"/>
    </row>
    <row r="896" spans="3:7" x14ac:dyDescent="0.2">
      <c r="C896" s="1"/>
      <c r="D896" s="1"/>
      <c r="E896" s="1"/>
      <c r="F896" s="1"/>
      <c r="G896" s="1"/>
    </row>
    <row r="897" spans="3:7" x14ac:dyDescent="0.2">
      <c r="C897" s="1"/>
      <c r="D897" s="1"/>
      <c r="E897" s="1"/>
      <c r="F897" s="1"/>
      <c r="G897" s="1"/>
    </row>
    <row r="898" spans="3:7" x14ac:dyDescent="0.2">
      <c r="C898" s="1"/>
      <c r="D898" s="1"/>
      <c r="E898" s="1"/>
      <c r="F898" s="1"/>
      <c r="G898" s="1"/>
    </row>
    <row r="899" spans="3:7" x14ac:dyDescent="0.2">
      <c r="C899" s="1"/>
      <c r="D899" s="1"/>
      <c r="E899" s="1"/>
      <c r="F899" s="1"/>
      <c r="G899" s="1"/>
    </row>
    <row r="900" spans="3:7" x14ac:dyDescent="0.2">
      <c r="C900" s="1"/>
      <c r="D900" s="1"/>
      <c r="E900" s="1"/>
      <c r="F900" s="1"/>
      <c r="G900" s="1"/>
    </row>
    <row r="901" spans="3:7" x14ac:dyDescent="0.2">
      <c r="C901" s="1"/>
      <c r="D901" s="1"/>
      <c r="E901" s="1"/>
      <c r="F901" s="1"/>
      <c r="G901" s="1"/>
    </row>
    <row r="902" spans="3:7" x14ac:dyDescent="0.2">
      <c r="C902" s="1"/>
      <c r="D902" s="1"/>
      <c r="E902" s="1"/>
      <c r="F902" s="1"/>
      <c r="G902" s="1"/>
    </row>
    <row r="903" spans="3:7" x14ac:dyDescent="0.2">
      <c r="C903" s="1"/>
      <c r="D903" s="1"/>
      <c r="E903" s="1"/>
      <c r="F903" s="1"/>
      <c r="G903" s="1"/>
    </row>
    <row r="904" spans="3:7" x14ac:dyDescent="0.2">
      <c r="C904" s="1"/>
      <c r="D904" s="1"/>
      <c r="E904" s="1"/>
      <c r="F904" s="1"/>
      <c r="G904" s="1"/>
    </row>
    <row r="905" spans="3:7" x14ac:dyDescent="0.2">
      <c r="C905" s="1"/>
      <c r="D905" s="1"/>
      <c r="E905" s="1"/>
      <c r="F905" s="1"/>
      <c r="G905" s="1"/>
    </row>
    <row r="906" spans="3:7" x14ac:dyDescent="0.2">
      <c r="C906" s="1"/>
      <c r="D906" s="1"/>
      <c r="E906" s="1"/>
      <c r="F906" s="1"/>
      <c r="G906" s="1"/>
    </row>
    <row r="907" spans="3:7" x14ac:dyDescent="0.2">
      <c r="C907" s="1"/>
      <c r="D907" s="1"/>
      <c r="E907" s="1"/>
      <c r="F907" s="1"/>
      <c r="G907" s="1"/>
    </row>
    <row r="908" spans="3:7" x14ac:dyDescent="0.2">
      <c r="C908" s="1"/>
      <c r="D908" s="1"/>
      <c r="E908" s="1"/>
      <c r="F908" s="1"/>
      <c r="G908" s="1"/>
    </row>
    <row r="909" spans="3:7" x14ac:dyDescent="0.2">
      <c r="C909" s="1"/>
      <c r="D909" s="1"/>
      <c r="E909" s="1"/>
      <c r="F909" s="1"/>
      <c r="G909" s="1"/>
    </row>
    <row r="910" spans="3:7" x14ac:dyDescent="0.2">
      <c r="C910" s="1"/>
      <c r="D910" s="1"/>
      <c r="E910" s="1"/>
      <c r="F910" s="1"/>
      <c r="G910" s="1"/>
    </row>
    <row r="911" spans="3:7" x14ac:dyDescent="0.2">
      <c r="C911" s="1"/>
      <c r="D911" s="1"/>
      <c r="E911" s="1"/>
      <c r="F911" s="1"/>
      <c r="G911" s="1"/>
    </row>
    <row r="912" spans="3:7" x14ac:dyDescent="0.2">
      <c r="C912" s="1"/>
      <c r="D912" s="1"/>
      <c r="E912" s="1"/>
      <c r="F912" s="1"/>
      <c r="G912" s="1"/>
    </row>
    <row r="913" spans="3:7" x14ac:dyDescent="0.2">
      <c r="C913" s="1"/>
      <c r="D913" s="1"/>
      <c r="E913" s="1"/>
      <c r="F913" s="1"/>
      <c r="G913" s="1"/>
    </row>
    <row r="914" spans="3:7" x14ac:dyDescent="0.2">
      <c r="C914" s="1"/>
      <c r="D914" s="1"/>
      <c r="E914" s="1"/>
      <c r="F914" s="1"/>
      <c r="G914" s="1"/>
    </row>
    <row r="915" spans="3:7" x14ac:dyDescent="0.2">
      <c r="C915" s="1"/>
      <c r="D915" s="1"/>
      <c r="E915" s="1"/>
      <c r="F915" s="1"/>
      <c r="G915" s="1"/>
    </row>
    <row r="916" spans="3:7" x14ac:dyDescent="0.2">
      <c r="C916" s="1"/>
      <c r="D916" s="1"/>
      <c r="E916" s="1"/>
      <c r="F916" s="1"/>
      <c r="G916" s="1"/>
    </row>
    <row r="917" spans="3:7" x14ac:dyDescent="0.2">
      <c r="C917" s="1"/>
      <c r="D917" s="1"/>
      <c r="E917" s="1"/>
      <c r="F917" s="1"/>
      <c r="G917" s="1"/>
    </row>
    <row r="918" spans="3:7" x14ac:dyDescent="0.2">
      <c r="C918" s="1"/>
      <c r="D918" s="1"/>
      <c r="E918" s="1"/>
      <c r="F918" s="1"/>
      <c r="G918" s="1"/>
    </row>
    <row r="919" spans="3:7" x14ac:dyDescent="0.2">
      <c r="C919" s="1"/>
      <c r="D919" s="1"/>
      <c r="E919" s="1"/>
      <c r="F919" s="1"/>
      <c r="G919" s="1"/>
    </row>
    <row r="920" spans="3:7" x14ac:dyDescent="0.2">
      <c r="C920" s="1"/>
      <c r="D920" s="1"/>
      <c r="E920" s="1"/>
      <c r="F920" s="1"/>
      <c r="G920" s="1"/>
    </row>
    <row r="921" spans="3:7" x14ac:dyDescent="0.2">
      <c r="C921" s="1"/>
      <c r="D921" s="1"/>
      <c r="E921" s="1"/>
      <c r="F921" s="1"/>
      <c r="G921" s="1"/>
    </row>
    <row r="922" spans="3:7" x14ac:dyDescent="0.2">
      <c r="C922" s="1"/>
      <c r="D922" s="1"/>
      <c r="E922" s="1"/>
      <c r="F922" s="1"/>
      <c r="G922" s="1"/>
    </row>
    <row r="923" spans="3:7" x14ac:dyDescent="0.2">
      <c r="C923" s="1"/>
      <c r="D923" s="1"/>
      <c r="E923" s="1"/>
      <c r="F923" s="1"/>
      <c r="G923" s="1"/>
    </row>
    <row r="924" spans="3:7" x14ac:dyDescent="0.2">
      <c r="C924" s="1"/>
      <c r="D924" s="1"/>
      <c r="E924" s="1"/>
      <c r="F924" s="1"/>
      <c r="G924" s="1"/>
    </row>
    <row r="925" spans="3:7" x14ac:dyDescent="0.2">
      <c r="C925" s="1"/>
      <c r="D925" s="1"/>
      <c r="E925" s="1"/>
      <c r="F925" s="1"/>
      <c r="G925" s="1"/>
    </row>
    <row r="926" spans="3:7" x14ac:dyDescent="0.2">
      <c r="C926" s="1"/>
      <c r="D926" s="1"/>
      <c r="E926" s="1"/>
      <c r="F926" s="1"/>
      <c r="G926" s="1"/>
    </row>
    <row r="927" spans="3:7" x14ac:dyDescent="0.2">
      <c r="C927" s="1"/>
      <c r="D927" s="1"/>
      <c r="E927" s="1"/>
      <c r="F927" s="1"/>
      <c r="G927" s="1"/>
    </row>
    <row r="928" spans="3:7" x14ac:dyDescent="0.2">
      <c r="C928" s="1"/>
      <c r="D928" s="1"/>
      <c r="E928" s="1"/>
      <c r="F928" s="1"/>
      <c r="G928" s="1"/>
    </row>
    <row r="929" spans="3:7" x14ac:dyDescent="0.2">
      <c r="C929" s="1"/>
      <c r="D929" s="1"/>
      <c r="E929" s="1"/>
      <c r="F929" s="1"/>
      <c r="G929" s="1"/>
    </row>
    <row r="930" spans="3:7" x14ac:dyDescent="0.2">
      <c r="C930" s="1"/>
      <c r="D930" s="1"/>
      <c r="E930" s="1"/>
      <c r="F930" s="1"/>
      <c r="G930" s="1"/>
    </row>
    <row r="931" spans="3:7" x14ac:dyDescent="0.2">
      <c r="C931" s="1"/>
      <c r="D931" s="1"/>
      <c r="E931" s="1"/>
      <c r="F931" s="1"/>
      <c r="G931" s="1"/>
    </row>
    <row r="932" spans="3:7" x14ac:dyDescent="0.2">
      <c r="C932" s="1"/>
      <c r="D932" s="1"/>
      <c r="E932" s="1"/>
      <c r="F932" s="1"/>
      <c r="G932" s="1"/>
    </row>
    <row r="933" spans="3:7" x14ac:dyDescent="0.2">
      <c r="C933" s="1"/>
      <c r="D933" s="1"/>
      <c r="E933" s="1"/>
      <c r="F933" s="1"/>
      <c r="G933" s="1"/>
    </row>
    <row r="934" spans="3:7" x14ac:dyDescent="0.2">
      <c r="C934" s="1"/>
      <c r="D934" s="1"/>
      <c r="E934" s="1"/>
      <c r="F934" s="1"/>
      <c r="G934" s="1"/>
    </row>
    <row r="935" spans="3:7" x14ac:dyDescent="0.2">
      <c r="C935" s="1"/>
      <c r="D935" s="1"/>
      <c r="E935" s="1"/>
      <c r="F935" s="1"/>
      <c r="G935" s="1"/>
    </row>
    <row r="936" spans="3:7" x14ac:dyDescent="0.2">
      <c r="C936" s="1"/>
      <c r="D936" s="1"/>
      <c r="E936" s="1"/>
      <c r="F936" s="1"/>
      <c r="G936" s="1"/>
    </row>
    <row r="937" spans="3:7" x14ac:dyDescent="0.2">
      <c r="C937" s="1"/>
      <c r="D937" s="1"/>
      <c r="E937" s="1"/>
      <c r="F937" s="1"/>
      <c r="G937" s="1"/>
    </row>
    <row r="938" spans="3:7" x14ac:dyDescent="0.2">
      <c r="C938" s="1"/>
      <c r="D938" s="1"/>
      <c r="E938" s="1"/>
      <c r="F938" s="1"/>
      <c r="G938" s="1"/>
    </row>
    <row r="939" spans="3:7" x14ac:dyDescent="0.2">
      <c r="C939" s="1"/>
      <c r="D939" s="1"/>
      <c r="E939" s="1"/>
      <c r="F939" s="1"/>
      <c r="G939" s="1"/>
    </row>
    <row r="940" spans="3:7" x14ac:dyDescent="0.2">
      <c r="C940" s="1"/>
      <c r="D940" s="1"/>
      <c r="E940" s="1"/>
      <c r="F940" s="1"/>
      <c r="G940" s="1"/>
    </row>
    <row r="941" spans="3:7" x14ac:dyDescent="0.2">
      <c r="C941" s="1"/>
      <c r="D941" s="1"/>
      <c r="E941" s="1"/>
      <c r="F941" s="1"/>
      <c r="G941" s="1"/>
    </row>
    <row r="942" spans="3:7" x14ac:dyDescent="0.2">
      <c r="C942" s="1"/>
      <c r="D942" s="1"/>
      <c r="E942" s="1"/>
      <c r="F942" s="1"/>
      <c r="G942" s="1"/>
    </row>
    <row r="943" spans="3:7" x14ac:dyDescent="0.2">
      <c r="C943" s="1"/>
      <c r="D943" s="1"/>
      <c r="E943" s="1"/>
      <c r="F943" s="1"/>
      <c r="G943" s="1"/>
    </row>
    <row r="944" spans="3:7" x14ac:dyDescent="0.2">
      <c r="C944" s="1"/>
      <c r="D944" s="1"/>
      <c r="E944" s="1"/>
      <c r="F944" s="1"/>
      <c r="G944" s="1"/>
    </row>
    <row r="945" spans="3:7" x14ac:dyDescent="0.2">
      <c r="C945" s="1"/>
      <c r="D945" s="1"/>
      <c r="E945" s="1"/>
      <c r="F945" s="1"/>
      <c r="G945" s="1"/>
    </row>
    <row r="946" spans="3:7" x14ac:dyDescent="0.2">
      <c r="C946" s="1"/>
      <c r="D946" s="1"/>
      <c r="E946" s="1"/>
      <c r="F946" s="1"/>
      <c r="G946" s="1"/>
    </row>
    <row r="947" spans="3:7" x14ac:dyDescent="0.2">
      <c r="C947" s="1"/>
      <c r="D947" s="1"/>
      <c r="E947" s="1"/>
      <c r="F947" s="1"/>
      <c r="G947" s="1"/>
    </row>
    <row r="948" spans="3:7" x14ac:dyDescent="0.2">
      <c r="C948" s="1"/>
      <c r="D948" s="1"/>
      <c r="E948" s="1"/>
      <c r="F948" s="1"/>
      <c r="G948" s="1"/>
    </row>
    <row r="949" spans="3:7" x14ac:dyDescent="0.2">
      <c r="C949" s="1"/>
      <c r="D949" s="1"/>
      <c r="E949" s="1"/>
      <c r="F949" s="1"/>
      <c r="G949" s="1"/>
    </row>
    <row r="950" spans="3:7" x14ac:dyDescent="0.2">
      <c r="C950" s="1"/>
      <c r="D950" s="1"/>
      <c r="E950" s="1"/>
      <c r="F950" s="1"/>
      <c r="G950" s="1"/>
    </row>
    <row r="951" spans="3:7" x14ac:dyDescent="0.2">
      <c r="C951" s="1"/>
      <c r="D951" s="1"/>
      <c r="E951" s="1"/>
      <c r="F951" s="1"/>
      <c r="G951" s="1"/>
    </row>
    <row r="952" spans="3:7" x14ac:dyDescent="0.2">
      <c r="C952" s="1"/>
      <c r="D952" s="1"/>
      <c r="E952" s="1"/>
      <c r="F952" s="1"/>
      <c r="G952" s="1"/>
    </row>
    <row r="953" spans="3:7" x14ac:dyDescent="0.2">
      <c r="C953" s="1"/>
      <c r="D953" s="1"/>
      <c r="E953" s="1"/>
      <c r="F953" s="1"/>
      <c r="G953" s="1"/>
    </row>
    <row r="954" spans="3:7" x14ac:dyDescent="0.2">
      <c r="C954" s="1"/>
      <c r="D954" s="1"/>
      <c r="E954" s="1"/>
      <c r="F954" s="1"/>
      <c r="G954" s="1"/>
    </row>
    <row r="955" spans="3:7" x14ac:dyDescent="0.2">
      <c r="C955" s="1"/>
      <c r="D955" s="1"/>
      <c r="E955" s="1"/>
      <c r="F955" s="1"/>
      <c r="G955" s="1"/>
    </row>
    <row r="956" spans="3:7" x14ac:dyDescent="0.2">
      <c r="C956" s="1"/>
      <c r="D956" s="1"/>
      <c r="E956" s="1"/>
      <c r="F956" s="1"/>
      <c r="G956" s="1"/>
    </row>
    <row r="957" spans="3:7" x14ac:dyDescent="0.2">
      <c r="C957" s="1"/>
      <c r="D957" s="1"/>
      <c r="E957" s="1"/>
      <c r="F957" s="1"/>
      <c r="G957" s="1"/>
    </row>
    <row r="958" spans="3:7" x14ac:dyDescent="0.2">
      <c r="C958" s="1"/>
      <c r="D958" s="1"/>
      <c r="E958" s="1"/>
      <c r="F958" s="1"/>
      <c r="G958" s="1"/>
    </row>
    <row r="959" spans="3:7" x14ac:dyDescent="0.2">
      <c r="C959" s="1"/>
      <c r="D959" s="1"/>
      <c r="E959" s="1"/>
      <c r="F959" s="1"/>
      <c r="G959" s="1"/>
    </row>
    <row r="960" spans="3:7" x14ac:dyDescent="0.2">
      <c r="C960" s="1"/>
      <c r="D960" s="1"/>
      <c r="E960" s="1"/>
      <c r="F960" s="1"/>
      <c r="G960" s="1"/>
    </row>
    <row r="961" spans="3:7" x14ac:dyDescent="0.2">
      <c r="C961" s="1"/>
      <c r="D961" s="1"/>
      <c r="E961" s="1"/>
      <c r="F961" s="1"/>
      <c r="G961" s="1"/>
    </row>
    <row r="962" spans="3:7" x14ac:dyDescent="0.2">
      <c r="C962" s="1"/>
      <c r="D962" s="1"/>
      <c r="E962" s="1"/>
      <c r="F962" s="1"/>
      <c r="G962" s="1"/>
    </row>
    <row r="963" spans="3:7" x14ac:dyDescent="0.2">
      <c r="C963" s="1"/>
      <c r="D963" s="1"/>
      <c r="E963" s="1"/>
      <c r="F963" s="1"/>
      <c r="G963" s="1"/>
    </row>
    <row r="964" spans="3:7" x14ac:dyDescent="0.2">
      <c r="C964" s="1"/>
      <c r="D964" s="1"/>
      <c r="E964" s="1"/>
      <c r="F964" s="1"/>
      <c r="G964" s="1"/>
    </row>
    <row r="965" spans="3:7" x14ac:dyDescent="0.2">
      <c r="C965" s="1"/>
      <c r="D965" s="1"/>
      <c r="E965" s="1"/>
      <c r="F965" s="1"/>
      <c r="G965" s="1"/>
    </row>
    <row r="966" spans="3:7" x14ac:dyDescent="0.2">
      <c r="C966" s="1"/>
      <c r="D966" s="1"/>
      <c r="E966" s="1"/>
      <c r="F966" s="1"/>
      <c r="G966" s="1"/>
    </row>
    <row r="967" spans="3:7" x14ac:dyDescent="0.2">
      <c r="C967" s="1"/>
      <c r="D967" s="1"/>
      <c r="E967" s="1"/>
      <c r="F967" s="1"/>
      <c r="G967" s="1"/>
    </row>
    <row r="968" spans="3:7" x14ac:dyDescent="0.2">
      <c r="C968" s="1"/>
      <c r="D968" s="1"/>
      <c r="E968" s="1"/>
      <c r="F968" s="1"/>
      <c r="G968" s="1"/>
    </row>
    <row r="969" spans="3:7" x14ac:dyDescent="0.2">
      <c r="C969" s="1"/>
      <c r="D969" s="1"/>
      <c r="E969" s="1"/>
      <c r="F969" s="1"/>
      <c r="G969" s="1"/>
    </row>
    <row r="970" spans="3:7" x14ac:dyDescent="0.2">
      <c r="C970" s="1"/>
      <c r="D970" s="1"/>
      <c r="E970" s="1"/>
      <c r="F970" s="1"/>
      <c r="G970" s="1"/>
    </row>
    <row r="971" spans="3:7" x14ac:dyDescent="0.2">
      <c r="C971" s="1"/>
      <c r="D971" s="1"/>
      <c r="E971" s="1"/>
      <c r="F971" s="1"/>
      <c r="G971" s="1"/>
    </row>
    <row r="972" spans="3:7" x14ac:dyDescent="0.2">
      <c r="C972" s="1"/>
      <c r="D972" s="1"/>
      <c r="E972" s="1"/>
      <c r="F972" s="1"/>
      <c r="G972" s="1"/>
    </row>
    <row r="973" spans="3:7" x14ac:dyDescent="0.2">
      <c r="C973" s="1"/>
      <c r="D973" s="1"/>
      <c r="E973" s="1"/>
      <c r="F973" s="1"/>
      <c r="G973" s="1"/>
    </row>
    <row r="974" spans="3:7" x14ac:dyDescent="0.2">
      <c r="C974" s="1"/>
      <c r="D974" s="1"/>
      <c r="E974" s="1"/>
      <c r="F974" s="1"/>
      <c r="G974" s="1"/>
    </row>
    <row r="975" spans="3:7" x14ac:dyDescent="0.2">
      <c r="C975" s="1"/>
      <c r="D975" s="1"/>
      <c r="E975" s="1"/>
      <c r="F975" s="1"/>
      <c r="G975" s="1"/>
    </row>
    <row r="976" spans="3:7" x14ac:dyDescent="0.2">
      <c r="C976" s="1"/>
      <c r="D976" s="1"/>
      <c r="E976" s="1"/>
      <c r="F976" s="1"/>
      <c r="G976" s="1"/>
    </row>
    <row r="977" spans="3:7" x14ac:dyDescent="0.2">
      <c r="C977" s="1"/>
      <c r="D977" s="1"/>
      <c r="E977" s="1"/>
      <c r="F977" s="1"/>
      <c r="G977" s="1"/>
    </row>
    <row r="978" spans="3:7" x14ac:dyDescent="0.2">
      <c r="C978" s="1"/>
      <c r="D978" s="1"/>
      <c r="E978" s="1"/>
      <c r="F978" s="1"/>
      <c r="G978" s="1"/>
    </row>
    <row r="979" spans="3:7" x14ac:dyDescent="0.2">
      <c r="C979" s="1"/>
      <c r="D979" s="1"/>
      <c r="E979" s="1"/>
      <c r="F979" s="1"/>
      <c r="G979" s="1"/>
    </row>
    <row r="980" spans="3:7" x14ac:dyDescent="0.2">
      <c r="C980" s="1"/>
      <c r="D980" s="1"/>
      <c r="E980" s="1"/>
      <c r="F980" s="1"/>
      <c r="G980" s="1"/>
    </row>
    <row r="981" spans="3:7" x14ac:dyDescent="0.2">
      <c r="C981" s="1"/>
      <c r="D981" s="1"/>
      <c r="E981" s="1"/>
      <c r="F981" s="1"/>
      <c r="G981" s="1"/>
    </row>
    <row r="982" spans="3:7" x14ac:dyDescent="0.2">
      <c r="C982" s="1"/>
      <c r="D982" s="1"/>
      <c r="E982" s="1"/>
      <c r="F982" s="1"/>
      <c r="G982" s="1"/>
    </row>
    <row r="983" spans="3:7" x14ac:dyDescent="0.2">
      <c r="C983" s="1"/>
      <c r="D983" s="1"/>
      <c r="E983" s="1"/>
      <c r="F983" s="1"/>
      <c r="G983" s="1"/>
    </row>
    <row r="984" spans="3:7" x14ac:dyDescent="0.2">
      <c r="C984" s="1"/>
      <c r="D984" s="1"/>
      <c r="E984" s="1"/>
      <c r="F984" s="1"/>
      <c r="G984" s="1"/>
    </row>
    <row r="985" spans="3:7" x14ac:dyDescent="0.2">
      <c r="C985" s="1"/>
      <c r="D985" s="1"/>
      <c r="E985" s="1"/>
      <c r="F985" s="1"/>
      <c r="G985" s="1"/>
    </row>
    <row r="986" spans="3:7" x14ac:dyDescent="0.2">
      <c r="C986" s="1"/>
      <c r="D986" s="1"/>
      <c r="E986" s="1"/>
      <c r="F986" s="1"/>
      <c r="G986" s="1"/>
    </row>
    <row r="987" spans="3:7" x14ac:dyDescent="0.2">
      <c r="C987" s="1"/>
      <c r="D987" s="1"/>
      <c r="E987" s="1"/>
      <c r="F987" s="1"/>
      <c r="G987" s="1"/>
    </row>
    <row r="988" spans="3:7" x14ac:dyDescent="0.2">
      <c r="C988" s="1"/>
      <c r="D988" s="1"/>
      <c r="E988" s="1"/>
      <c r="F988" s="1"/>
      <c r="G988" s="1"/>
    </row>
    <row r="989" spans="3:7" x14ac:dyDescent="0.2">
      <c r="C989" s="1"/>
      <c r="D989" s="1"/>
      <c r="E989" s="1"/>
      <c r="F989" s="1"/>
      <c r="G989" s="1"/>
    </row>
    <row r="990" spans="3:7" x14ac:dyDescent="0.2">
      <c r="C990" s="1"/>
      <c r="D990" s="1"/>
      <c r="E990" s="1"/>
      <c r="F990" s="1"/>
      <c r="G990" s="1"/>
    </row>
    <row r="991" spans="3:7" x14ac:dyDescent="0.2">
      <c r="C991" s="1"/>
      <c r="D991" s="1"/>
      <c r="E991" s="1"/>
      <c r="F991" s="1"/>
      <c r="G991" s="1"/>
    </row>
    <row r="992" spans="3:7" x14ac:dyDescent="0.2">
      <c r="C992" s="1"/>
      <c r="D992" s="1"/>
      <c r="E992" s="1"/>
      <c r="F992" s="1"/>
      <c r="G992" s="1"/>
    </row>
    <row r="993" spans="3:7" x14ac:dyDescent="0.2">
      <c r="C993" s="1"/>
      <c r="D993" s="1"/>
      <c r="E993" s="1"/>
      <c r="F993" s="1"/>
      <c r="G993" s="1"/>
    </row>
    <row r="994" spans="3:7" x14ac:dyDescent="0.2">
      <c r="C994" s="1"/>
      <c r="D994" s="1"/>
      <c r="E994" s="1"/>
      <c r="F994" s="1"/>
      <c r="G994" s="1"/>
    </row>
    <row r="995" spans="3:7" x14ac:dyDescent="0.2">
      <c r="C995" s="1"/>
      <c r="D995" s="1"/>
      <c r="E995" s="1"/>
      <c r="F995" s="1"/>
      <c r="G995" s="1"/>
    </row>
    <row r="996" spans="3:7" x14ac:dyDescent="0.2">
      <c r="C996" s="1"/>
      <c r="D996" s="1"/>
      <c r="E996" s="1"/>
      <c r="F996" s="1"/>
      <c r="G996" s="1"/>
    </row>
    <row r="997" spans="3:7" x14ac:dyDescent="0.2">
      <c r="C997" s="1"/>
      <c r="D997" s="1"/>
      <c r="E997" s="1"/>
      <c r="F997" s="1"/>
      <c r="G997" s="1"/>
    </row>
    <row r="998" spans="3:7" x14ac:dyDescent="0.2">
      <c r="C998" s="1"/>
      <c r="D998" s="1"/>
      <c r="E998" s="1"/>
      <c r="F998" s="1"/>
      <c r="G998" s="1"/>
    </row>
    <row r="999" spans="3:7" x14ac:dyDescent="0.2">
      <c r="C999" s="1"/>
      <c r="D999" s="1"/>
      <c r="E999" s="1"/>
      <c r="F999" s="1"/>
      <c r="G999" s="1"/>
    </row>
    <row r="1000" spans="3:7" x14ac:dyDescent="0.2">
      <c r="C1000" s="1"/>
      <c r="D1000" s="1"/>
      <c r="E1000" s="1"/>
      <c r="F1000" s="1"/>
      <c r="G1000" s="1"/>
    </row>
  </sheetData>
  <autoFilter ref="A1:G766"/>
  <hyperlinks>
    <hyperlink ref="G2" r:id="rId1" display="https://archive.org/1/items/omnibus01/01ParsonsBook.pdf"/>
    <hyperlink ref="G3" r:id="rId2" display="https://archive.org/1/items/omnibus01/02WilkesUnderground.pdf"/>
    <hyperlink ref="G4" r:id="rId3" display="https://archive.org/1/items/omnibus01/03VickersDinner.pdf"/>
    <hyperlink ref="G5" r:id="rId4" display="https://archive.org/1/items/omnibus01/04MooneyLatin.pdf"/>
    <hyperlink ref="G6" r:id="rId5" display="https://archive.org/1/items/omnibus01/05RawsonCicero.pdf"/>
    <hyperlink ref="G7" r:id="rId6" display="https://archive.org/1/items/omnibus01/06 Thersites.pdf"/>
    <hyperlink ref="G8" r:id="rId7" display="https://archive.org/1/items/omnibus01/07HassallBritain.pdf"/>
    <hyperlink ref="G9" r:id="rId8" display="https://archive.org/1/items/omnibus01/08GrandsenAuden.pdf"/>
    <hyperlink ref="G10" r:id="rId9" display="https://archive.org/6/items/omnibus02/01NevardMinotaur.pdf"/>
    <hyperlink ref="G11" r:id="rId10" display="https://archive.org/6/items/omnibus02/02GouldMedea.pdf"/>
    <hyperlink ref="G12" r:id="rId11" display="https://archive.org/6/items/omnibus02/03ThompsonContinuum.pdf"/>
    <hyperlink ref="G13" r:id="rId12" display="https://archive.org/6/items/omnibus02/04Thersites.pdf"/>
    <hyperlink ref="G14" r:id="rId13" display="https://archive.org/6/items/omnibus02/05CartledgeEarthquakes.pdf"/>
    <hyperlink ref="G15" r:id="rId14" display="https://archive.org/6/items/omnibus02/06RuddHorace.pdf"/>
    <hyperlink ref="G16" r:id="rId15" display="https://archive.org/6/items/omnibus02/07 Mike Brearley.pdf"/>
    <hyperlink ref="G17" r:id="rId16" display="https://archive.org/6/items/omnibus02/08SeafordSatyr.pdf"/>
    <hyperlink ref="G18" r:id="rId17" display="https://archive.org/34/items/omnibus03_201608/12 Cameron Who Needs Liberating.pdf"/>
    <hyperlink ref="G19" r:id="rId18" display="https://archive.org/34/items/omnibus03_201608/10 Campbell Sappho's Call to Aphrodite.pdf"/>
    <hyperlink ref="G20" r:id="rId19" display="https://archive.org/34/items/omnibus03_201608/04 Du Quesney Dido and Aeneas.pdf"/>
    <hyperlink ref="G21" r:id="rId20" display="https://archive.org/34/items/omnibus03_201608/09 Hammond Royal Tombs Found in Macedonia.pdf"/>
    <hyperlink ref="G22" r:id="rId21" display="https://archive.org/34/items/omnibus03_201608/01 Hassall News from Roman Britain.pdf"/>
    <hyperlink ref="G23" r:id="rId22" display="https://archive.org/34/items/omnibus03_201608/05 Jones Virgil the Evangelist.pdf"/>
    <hyperlink ref="G24" r:id="rId23" display="https://archive.org/34/items/omnibus03_201608/07 Midgley Greek and Roman Toothache.pdf"/>
    <hyperlink ref="G25" r:id="rId24" display="https://.archive.org/34/items/omnibus03_201608/11 Mingay Aristotle and Mr Darcy.pdf"/>
    <hyperlink ref="G26" r:id="rId25" display="https://archive.org/34/items/omnibus03_201608/03 Murray The Oresteia in London.pdf"/>
    <hyperlink ref="G27" r:id="rId26" display="https://archive.org/34/items/omnibus03_201608/13 O'Neill The Classical Continuum 2 - Architecture.pdf"/>
    <hyperlink ref="G28" r:id="rId27" display="https://archive.org/34/items/omnibus03_201608/06 Pattie Virgil across 2000 Years.pdf"/>
    <hyperlink ref="G29" r:id="rId28" display="https://archive.org/34/items/omnibus03_201608/02 Segal Sex v Sport in Hippolytus.pdf"/>
    <hyperlink ref="G30" r:id="rId29" display="https://archive.org/34/items/omnibus03_201608/08 - Thersites.pdf"/>
    <hyperlink ref="G31" r:id="rId30" display="https://iarchive.org/32/items/Omnibus04_201608/01 Price Aphrodite's City in Turkey.pdf"/>
    <hyperlink ref="G32" r:id="rId31" display="https://archive.org/32/items/Omnibus04_201608/02 Glare Latin A-Z.pdf"/>
    <hyperlink ref="G33" r:id="rId32" display="https://archive.org/32/items/Omnibus04_201608/03 Wilson Pope and the Epic.pdf"/>
    <hyperlink ref="G34" r:id="rId33" display="https://.archive.org/32/items/Omnibus04_201608/04 Easterling Heracles at Cambridge.pdf"/>
    <hyperlink ref="G35" r:id="rId34" display="https://archive.org/32/items/Omnibus04_201608/05 Harrison The Oresteia in the Making.pdf"/>
    <hyperlink ref="G36" r:id="rId35" display="https://archive.org/32/items/Omnibus04_201608/06 Meiggs Forests and Fleets.pdf"/>
    <hyperlink ref="G37" r:id="rId36" display="https://archive.org/32/items/Omnibus04_201608/07 Jones Homer Entertains.pdf"/>
    <hyperlink ref="G38" r:id="rId37" display="https://archive.org/32/items/Omnibus04_201608/08 - Thersites.pdf"/>
    <hyperlink ref="G39" r:id="rId38" display="https://archive.org/32/items/Omnibus04_201608/09 Henderson Plinys Letters.pdf"/>
    <hyperlink ref="G40" r:id="rId39" display="https://archive.org/20/items/omnibus05/01 Harrison Gorgons and Mermaids.pdf"/>
    <hyperlink ref="G41" r:id="rId40" display="https://archive.org/20/items/omnibus05/02 ferguson Rereading Catullus.pdf"/>
    <hyperlink ref="G42" r:id="rId41" display="https://archive.org/20/items/omnibus05/03 snodgrass New Fields in Greek Archaeology.pdf"/>
    <hyperlink ref="G43" r:id="rId42" display="https://archive.org/20/items/omnibus05/04 quarrie Elizabethan Latin.pdf"/>
    <hyperlink ref="G44" r:id="rId43" display="https://archive.org/20/items/omnibus05/05 jenkyns The Shadow of Past Knowledge.pdf"/>
    <hyperlink ref="G45" r:id="rId44" display="https://archive.org/20/items/omnibus05/06 thompson Design and Motif.pdf"/>
    <hyperlink ref="G46" r:id="rId45" display="https://archive.org/20/items/omnibus05/07 woodman Reading the Ancient Historians.pdf"/>
    <hyperlink ref="G47" r:id="rId46" display="https://archive.org/20/items/omnibus05/08 Thersites.pdf"/>
    <hyperlink ref="G48" r:id="rId47" display="https://archive.org/20/items/omnibus05/09 jenkins Dressed to Kill.pdf"/>
    <hyperlink ref="G49" r:id="rId48" display="https://archive.org/13/items/omnibus06/01 dover Thucydides the Pioneer.pdf"/>
    <hyperlink ref="G50" r:id="rId49" display="https://archive.org/13/items/omnibus06/02 Purcell Roman Gardens.pdf"/>
    <hyperlink ref="G51" r:id="rId50" display="https://archive.org/25/items/omnibus07/01Murdoch.pdf"/>
    <hyperlink ref="G52" r:id="rId51" display="https://archive.org/25/items/omnibus07/02WilliamsVirgil.pdf"/>
    <hyperlink ref="G53" r:id="rId52" display="https://archive.org/25/items/omnibus07/03TaplinAntigone.pdf"/>
    <hyperlink ref="G54" r:id="rId53" display="https://archive.org/25/items/omnibus07/04BowieLysistrata.pdf"/>
    <hyperlink ref="G55" r:id="rId54" display="https://archive.org/25/items/omnibus07/05TaplinParody.pdf"/>
    <hyperlink ref="G56" r:id="rId55" display="https://archive.org/25/items/omnibus07/06ParsonsText.pdf"/>
    <hyperlink ref="G57" r:id="rId56" display="https://archive.org/25/items/omnibus07/07WanlessPurple.pdf"/>
    <hyperlink ref="G58" r:id="rId57" display="https://archive.org/25/items/omnibus07/08OneilContinuum.pdf"/>
    <hyperlink ref="G59" r:id="rId58" display="https://archive.org/25/items/omnibus07/09Thersites.pdf"/>
    <hyperlink ref="G60" r:id="rId59" display="https://archive.org/25/items/omnibus07/10HassallFace.pdf"/>
    <hyperlink ref="G61" r:id="rId60" display="https://archive.org/30/items/omnibus08/01 smith What were all those statues for.pdf"/>
    <hyperlink ref="G62" r:id="rId61" display="https://archive.org/30/items/omnibus08/02 wiedemann The Spartacus Myth.pdf"/>
    <hyperlink ref="G63" r:id="rId62" display="https://archive.org/30/items/omnibus08/03 mingay Epic Beginnings.pdf"/>
    <hyperlink ref="G64" r:id="rId63" display="https://archive.org/30/items/omnibus08/04 hughes Mother Gaia.pdf"/>
    <hyperlink ref="G65" r:id="rId64" display="https://archive.org/30/items/omnibus08/05 rudd Juvenal.pdf"/>
    <hyperlink ref="G66" r:id="rId65" display="https://archive.org/30/items/omnibus08/06 knox Euripides the Psychologist.pdf"/>
    <hyperlink ref="G67" r:id="rId66" display="https://archive.org/30/items/omnibus08/07 Thersites.pdf"/>
    <hyperlink ref="G68" r:id="rId67" display="https://archive.org/10/items/omnibus09_201608/01 martindale Shakespeare's Rome.pdf"/>
    <hyperlink ref="G69" r:id="rId68" display="https://archive.org/10/items/omnibus09_201608/02 horsfall Augustus' Sundial.pdf"/>
    <hyperlink ref="G70" r:id="rId69" display="https://archive.org/10/items/omnibus09_201608/03 tuckett Woman, heroine and goddess.pdf"/>
    <hyperlink ref="G71" r:id="rId70" display="https://archive.org/10/items/omnibus09_201608/04 west What was Fortuna laughing at.pdf"/>
    <hyperlink ref="G72" r:id="rId71" display="https://archive.org/10/items/omnibus09_201608/05 Thersites.pdf"/>
    <hyperlink ref="G73" r:id="rId72" display="https://archive.org/10/items/omnibus09_201608/06 long Consciously Stoic.pdf"/>
    <hyperlink ref="G74" r:id="rId73" display="https://archive.org/10/items/omnibus09_201608/07 fallows Antiquities for sale.pdf"/>
    <hyperlink ref="G75" r:id="rId74" display="https://archive.org/10/items/omnibus09_201608/08 crookes Pindar transformed.pdf"/>
    <hyperlink ref="G76" r:id="rId75" display="https://archive.org/10/items/omnibus09_201608/09 price Delphi and Divination.pdf"/>
    <hyperlink ref="G77" r:id="rId76" display="https://archive.org/13/items/omnibus10/01 Syme Julius Caesar.pdf"/>
    <hyperlink ref="G78" r:id="rId77" display="https://archive.org/13/items/omnibus10/02 Annas Plato's State Prescription Charges.pdf"/>
    <hyperlink ref="G79" r:id="rId78" display="https://archive.org/13/items/omnibus10/03 Buxton Wolves and Werewolves in Greece.pdf"/>
    <hyperlink ref="G80" r:id="rId79" display="https://archive.org/13/items/omnibus10/04 Fowler Lucretius V and the Road to No X.pdf"/>
    <hyperlink ref="G81" r:id="rId80" display="https://archive.org/13/items/omnibus10/05 Purcell Italian Notebook.pdf"/>
    <hyperlink ref="G82" r:id="rId81" display="https://archive.org/13/items/omnibus10/06 Parker Homer's War Music.pdf"/>
    <hyperlink ref="G83" r:id="rId82" display="https://archive.org/13/items/omnibus10/07 Wood The Bronze Age of Michael Wood.pdf"/>
    <hyperlink ref="G84" r:id="rId83" display="https://archive.org/13/items/omnibus10/08 Crookes Reconstructing the sistrum.pdf"/>
    <hyperlink ref="G85" r:id="rId84" display="https://archive.org/13/items/omnibus10/09 Thersites.pdf"/>
    <hyperlink ref="G86" r:id="rId85" display="https://archive.org/13/items/omnibus10/10 Midgley Dionysus - a Tasting.pdf"/>
    <hyperlink ref="G87" r:id="rId86" display="https://archive.org/13/items/omnibus10/11 Tomlin Curses from Bath.pdf"/>
    <hyperlink ref="G88" r:id="rId87" display="https://archive.org/13/items/omnibus12/01 smith Statues from the sea.pdf"/>
    <hyperlink ref="G89" r:id="rId88" display="https://archive.org/13/items/omnibus12/02 jenkyns Landscapes of emotion.pdf"/>
    <hyperlink ref="G90" r:id="rId89" display="https://archive.org/13/items/omnibus12/03 morton Aristophanes funny beyond words.pdf"/>
    <hyperlink ref="G91" r:id="rId90" display="https://archive.org/13/items/omnibus12/04 bowman New Documents from Vindolanda.pdf"/>
    <hyperlink ref="G92" r:id="rId91" display="https://archive.org/13/items/omnibus12/05 godwin Snails, hairy spiders, and contradeception.pdf"/>
    <hyperlink ref="G93" r:id="rId92" display="https://archive.org/13/items/omnibus12/06 harrison You did, Oscar, you did.pdf"/>
    <hyperlink ref="G94" r:id="rId93" display="https://archive.org/13/items/omnibus12/07 nash Making a mint.pdf"/>
    <hyperlink ref="G95" r:id="rId94" display="https://archive.org/13/items/omnibus12/08 west Persian luxuries and plain myrtle.pdf"/>
    <hyperlink ref="G96" r:id="rId95" display="https://archive.org/13/items/omnibus12/09 cameron Early Christian Women.pdf"/>
    <hyperlink ref="G97" r:id="rId96" display="https://archive.org/13/items/omnibus12/10 Thersites.pdf"/>
    <hyperlink ref="G98" r:id="rId97" display="https://archive.org/13/items/omnibus12/11 jones Roots of our Language.pdf"/>
    <hyperlink ref="G99" r:id="rId98" display="https://archive.org/13/items/omnibus12/12 barker How to be a Greek accompanist.pdf"/>
    <hyperlink ref="G100" r:id="rId99" display="https://archive.org/13/items/omnibus12/13 taplin Greeks buried at Troy.pdf"/>
    <hyperlink ref="G101" r:id="rId100" display="https://archive.org/11/items/omnibus13/01 Murphy Citizen Brutus.pdf"/>
    <hyperlink ref="G102" r:id="rId101" display="https://archive.org/11/items/omnibus13/02 rutherford On the Track of Tragedy.pdf"/>
    <hyperlink ref="G103" r:id="rId102" display="https://archive.org/11/items/omnibus13/03 scupham More masked marauders.pdf"/>
    <hyperlink ref="G104" r:id="rId103" display="https://archive.org/11/items/omnibus13/04 feeney How the Aeneid ends.pdf"/>
    <hyperlink ref="G105" r:id="rId104" display="https://archive.org/11/items/omnibus13/05 finnegan Gilbert and Aristophanes.pdf"/>
    <hyperlink ref="G106" r:id="rId105" display="https://archive.org/11/items/omnibus13/06 stroh LVDI LATINI.pdf"/>
    <hyperlink ref="G107" r:id="rId106" display="https://archive.org/11/items/omnibus13/07 robinson Myth and French Theatre.pdf"/>
    <hyperlink ref="G108" r:id="rId107" display="https://archive.org/11/items/omnibus13/08 goodman The World of Pontius PiIate.pdf"/>
    <hyperlink ref="G109" r:id="rId108" display="https://archive.org/11/items/omnibus13/09 Thersites.pdf"/>
    <hyperlink ref="G110" r:id="rId109" display="https://archive.org/11/items/omnibus13/10 rowe Many-coloured Homer.pdf"/>
    <hyperlink ref="G111" r:id="rId110" display="https://archive.org/5/items/omnibus14/01OsborneAthenianDemocracy.pdf"/>
    <hyperlink ref="G112" r:id="rId111" display="https://archive.org/5/items/omnibus14/02ButterworthFirstGreekCruise.pdf"/>
    <hyperlink ref="G113" r:id="rId112" display="https://archive.org/5/items/omnibus14/03WestTranslatingAeneid.pdf"/>
    <hyperlink ref="G114" r:id="rId113" display="https://archive.org/5/items/omnibus14/04TaplinVillasLosAngelesHerculaneum.pdf"/>
    <hyperlink ref="G115" r:id="rId114" display="https://archive.org/5/items/omnibus14/05EasterlingBachae.pdf"/>
    <hyperlink ref="G116" r:id="rId115" display="https://archive.org/5/items/omnibus14/06HassallRomanBritain.pdf"/>
    <hyperlink ref="G117" r:id="rId116" display="https://archive.org/5/items/omnibus14/07PowellLanguageRoots.pdf"/>
    <hyperlink ref="G118" r:id="rId117" display="https://archive.org/5/items/omnibus14/08Thersites.pdf"/>
    <hyperlink ref="G119" r:id="rId118" display="https://archive.org/5/items/omnibus14/09KreitzerPomponiusMusa.pdf"/>
    <hyperlink ref="G120" r:id="rId119" display="https://archive.org/5/items/omnibus14/10WatsonRomanInsults.pdf"/>
    <hyperlink ref="G121" r:id="rId120" display="https://archive.org/5/items/omnibus14/11CareersforClassicists.pdf"/>
    <hyperlink ref="G122" r:id="rId121" display="https://archive.org/31/items/omnibus15/01Aeneid4.pdf"/>
    <hyperlink ref="G123" r:id="rId122" display="https://archive.org/31/items/omnibus15/02KingHippocraticgynaecology.pdf"/>
    <hyperlink ref="G124" r:id="rId123" display="https://archive.org/31/items/omnibus15/03ParkerPliny.pdf"/>
    <hyperlink ref="G125" r:id="rId124" display="https://archive.org/31/items/omnibus15/04GillLuxuryVases.pdf"/>
    <hyperlink ref="G126" r:id="rId125" display="https://archive.org/31/items/omnibus15/05Pericles.pdf"/>
    <hyperlink ref="G127" r:id="rId126" display="https://archive.org/31/items/omnibus15/06NisbetTheOldLie.pdf"/>
    <hyperlink ref="G128" r:id="rId127" display="https://archive.org/31/items/omnibus15/07Thersites.pdf"/>
    <hyperlink ref="G129" r:id="rId128" display="https://archive.org/31/items/omnibus15/08HutchinsonJuvenal.pdf"/>
    <hyperlink ref="G130" r:id="rId129" display="https://archive.org/31/items/omnibus15/09Atheniantrireme.pdf"/>
    <hyperlink ref="G131" r:id="rId130" display="https://archive.org/31/items/omnibus15/10WrightLanguageRoots.pdf"/>
    <hyperlink ref="G132" r:id="rId131" display="https://archive.org/31/items/omnibus15/11BulleyCatullus.pdf"/>
    <hyperlink ref="G133" r:id="rId132" display="https://archive.org/31/items/omnibus15/12PattersonBolsena.pdf"/>
    <hyperlink ref="G134" r:id="rId133" display="https://archive.org/19/items/omnibus16/01DaviesGreek Insects.pdf"/>
    <hyperlink ref="G135" r:id="rId134" display="https://archive.org/19/items/omnibus16/02GriffinTacitus.pdf"/>
    <hyperlink ref="G136" r:id="rId135" display="https://archive.org/19/items/omnibus16/03MayorHauntedHellas.pdf"/>
    <hyperlink ref="G137" r:id="rId136" display="https://archive.org/19/items/omnibus16/04EdwardsHomer.pdf"/>
    <hyperlink ref="G138" r:id="rId137" display="https://archive.org/19/items/omnibus16/05BurtonSatyrs.pdf"/>
    <hyperlink ref="G139" r:id="rId138" display="https://archive.org/19/items/omnibus16/06HollisOvid.pdf"/>
    <hyperlink ref="G140" r:id="rId139" display="https://archive.org/19/items/omnibus16/07KingtonLondinium.pdf"/>
    <hyperlink ref="G141" r:id="rId140" display="https://archive.org/19/items/omnibus16/08ComberTranslation.pdf"/>
    <hyperlink ref="G142" r:id="rId141" display="https://archive.org/19/items/omnibus16/09Beverelydawn.pdf"/>
    <hyperlink ref="G143" r:id="rId142" display="https://archive.org/19/items/omnibus16/10Thersites.pdf"/>
    <hyperlink ref="G144" r:id="rId143" display="https://archive.org/19/items/omnibus16/11HaneyAeneas.pdf"/>
    <hyperlink ref="G145" r:id="rId144" display="https://archive.org/19/items/omnibus16/12GriffinAthens.pdf"/>
    <hyperlink ref="G146" r:id="rId145" display="https://archive.org/7/items/omnibus17/01TaplinHomerTragedian.pdf"/>
    <hyperlink ref="G147" r:id="rId146" display="https://archive.org/7/items/omnibus17/02GouldAeschylus.pdf"/>
    <hyperlink ref="G148" r:id="rId147" display="https://archive.org/7/items/omnibus17/03LoweAristophanes.pdf"/>
    <hyperlink ref="G149" r:id="rId148" display="https://archive.org/7/items/omnibus17/04WillcockPlautus.pdf"/>
    <hyperlink ref="G150" r:id="rId149" display="https://archive.org/7/items/omnibus17/05HarrisonMaecenas.pdf"/>
    <hyperlink ref="G151" r:id="rId150" display="https://archive.org/7/items/omnibus17/06BoadiceaBiographer.pdf"/>
    <hyperlink ref="G152" r:id="rId151" display="https://archive.org/7/items/omnibus17/07Thersites.pdf"/>
    <hyperlink ref="G153" r:id="rId152" display="https://archive.org/7/items/omnibus17/08PurcellRome.pdf"/>
    <hyperlink ref="G154" r:id="rId153" display="https://archive.org/7/items/omnibus17/09ThomasOstracism.pdf"/>
    <hyperlink ref="G155" r:id="rId154" display="https://archive.org/23/items/omnibus18/01BurtonFire.pdf"/>
    <hyperlink ref="G156" r:id="rId155" display="https://archive.org/23/items/omnibus18/02MackenzieSocrates.pdf"/>
    <hyperlink ref="G157" r:id="rId156" display="https://archive.org/23/items/omnibus18/03NusbaumTroy.pdf"/>
    <hyperlink ref="G158" r:id="rId157" display="https://archive.org/23/items/omnibus18/04WestJokes.pdf"/>
    <hyperlink ref="G159" r:id="rId158" display="https://archive.org/23/items/omnibus18/05ScuphamChariot.pdf"/>
    <hyperlink ref="G160" r:id="rId159" display="https://archive.org/23/items/omnibus18/06InnesDentifrice.pdf"/>
    <hyperlink ref="G161" r:id="rId160" display="https://archive.org/23/items/omnibus18/07MorrisAugustus.pdf"/>
    <hyperlink ref="G162" r:id="rId161" display="https://archive.org/23/items/omnibus18/08RubenOdysseus.pdf"/>
    <hyperlink ref="G163" r:id="rId162" display="https://archive.org/23/items/omnibus18/09Thersites.pdf"/>
    <hyperlink ref="G164" r:id="rId163" display="https://archive.org/23/items/omnibus18/10SmithEmperors.pdf"/>
    <hyperlink ref="G165" r:id="rId164" display="https://archive.org/21/items/omnibus19/01ParsonsOxyrhynchus.pdf"/>
    <hyperlink ref="G166" r:id="rId165" display="https://archive.org/21/items/omnibus19/02SwainUnderworld.pdf"/>
    <hyperlink ref="G167" r:id="rId166" display="https://archive.org/21/items/omnibus19/03HamylnTate Gallery.pdf"/>
    <hyperlink ref="G168" r:id="rId167" display="https://archive.org/21/items/omnibus19/04OsborneDemagogue.pdf"/>
    <hyperlink ref="G169" r:id="rId168" display="https://archive.org/21/items/omnibus19/05HendersonOvid.pdf"/>
    <hyperlink ref="G170" r:id="rId169" display="https://archive.org/21/items/omnibus19/06Thersites.pdf"/>
    <hyperlink ref="G171" r:id="rId170" display="https://archive.org/21/items/omnibus19/07JenningsAthensEuston.pdf"/>
    <hyperlink ref="G172" r:id="rId171" display="https://archive.org/21/items/omnibus19/08SilkClouds.pdf"/>
    <hyperlink ref="G173" r:id="rId172" display="https://archive.org/21/items/omnibus19/09HassallBritain.pdf"/>
    <hyperlink ref="G174" r:id="rId173" display="https://archive.org/21/items/omnibus19/10BurtonHadriansWall.pdf"/>
    <hyperlink ref="G175" r:id="rId174" display="https://archive.org/27/items/omnibus20/01InstoneAthletics.pdf"/>
    <hyperlink ref="G176" r:id="rId175" display="https://archive.org/27/items/omnibus20/02BrookeVirgil.pdf"/>
    <hyperlink ref="G177" r:id="rId176" display="https://archive.org/27/items/omnibus20/03SidwellMickey.pdf"/>
    <hyperlink ref="G178" r:id="rId177" display="https://archive.org/27/items/omnibus20/04KingHardy.pdf"/>
    <hyperlink ref="G179" r:id="rId178" display="https://archive.org/27/items/omnibus20/05WestJokes.pdf"/>
    <hyperlink ref="G180" r:id="rId179" display="https://archive.org/27/items/omnibus20/06Careychorus.pdf"/>
    <hyperlink ref="G181" r:id="rId180" display="https://archive.org/27/items/omnibus20/07Thersites.pdf"/>
    <hyperlink ref="G182" r:id="rId181" display="https://archive.org/27/items/omnibus20/08WalbankPolybius.pdf"/>
    <hyperlink ref="G183" r:id="rId182" display="https://archive.org/27/items/omnibus20/09WestIliad.pdf"/>
    <hyperlink ref="G184" r:id="rId183" display="https://archive.org/27/items/omnibus20/10PragMidas.pdf"/>
    <hyperlink ref="G185" r:id="rId184" display="https://archive.org/27/items/omnibus20/11LevickClaudius.pdf"/>
    <hyperlink ref="G186" r:id="rId185" display="https://archive.org/27/items/omnibus20/12MackenzieSophists.pdf"/>
    <hyperlink ref="G187" r:id="rId186" display="https://archive.org/5/items/omnibus21/01SparkesAmazons.pdf"/>
    <hyperlink ref="G188" r:id="rId187" display="https://archive.org/5/items/omnibus21/02PowellLatin.pdf"/>
    <hyperlink ref="G189" r:id="rId188" display="https://archive.org/5/items/omnibus21/03WalcottStrangers.pdf"/>
    <hyperlink ref="G190" r:id="rId189" display="https://archive.org/5/items/omnibus21/04ReeveThought.pdf"/>
    <hyperlink ref="G191" r:id="rId190" display="https://archive.org/5/items/omnibus21/05HardieDido.pdf"/>
    <hyperlink ref="G192" r:id="rId191" display="https://archive.org/5/items/omnibus21/06EvansEggcups.pdf"/>
    <hyperlink ref="G193" r:id="rId192" display="https://archive.org/5/items/omnibus21/07LevickBimillenary.pdf"/>
    <hyperlink ref="G194" r:id="rId193" display="https://archive.org/5/items/omnibus21/08HawleyAspasia.pdf"/>
    <hyperlink ref="G195" r:id="rId194" display="https://archive.org/5/items/omnibus21/09Thersites.pdf"/>
    <hyperlink ref="G196" r:id="rId195" display="https://archive.org/5/items/omnibus21/10WykeCleopatra.pdf"/>
    <hyperlink ref="G197" r:id="rId196" display="https://archive.org/5/items/omnibus21/11LandelsArchimedes.pdf"/>
    <hyperlink ref="G198" r:id="rId197" display="https://archive.org/31/items/omnibus22/01KustowThucydides.pdf"/>
    <hyperlink ref="G199" r:id="rId198" display="https://archive.org/31/items/omnibus22/02RutherfordVirgil.pdf"/>
    <hyperlink ref="G200" r:id="rId199" display="https://archive.org/31/items/omnibus22/03Thersites.pdf"/>
    <hyperlink ref="G201" r:id="rId200" display="https://archive.org/31/items/omnibus22/04HassallIceni.pdf"/>
    <hyperlink ref="G202" r:id="rId201" display="https://archive.org/31/items/omnibus22/05BealeWords.pdf"/>
    <hyperlink ref="G203" r:id="rId202" display="https://archive.org/31/items/omnibus22/06LanchEuripides.pdf"/>
    <hyperlink ref="G204" r:id="rId203" display="https://archive.org/31/items/omnibus22/07ArnottSchliemann.pdf"/>
    <hyperlink ref="G205" r:id="rId204" display="https://archive.org/31/items/omnibus22/08ScuphamChristmas.pdf"/>
    <hyperlink ref="G206" r:id="rId205" display="https://archive.org/31/items/omnibus22/09CartledgeSlavery.pdf"/>
    <hyperlink ref="G207" r:id="rId206" display="https://archive.org/31/items/omnibus22/10FleetLatin.pdf"/>
    <hyperlink ref="G208" r:id="rId207" display="https://archive.org/31/items/omnibus22/11WiedemannEmperors.pdf"/>
    <hyperlink ref="G209" r:id="rId208" display="https://archive.org/31/items/omnibus22/12WinterbottomCatullus.pdf"/>
    <hyperlink ref="G210" r:id="rId209" display="https://archive.org/31/items/omnibus22/13BirchMeal.pdf"/>
    <hyperlink ref="G211" r:id="rId210" display="https://archive.org/3/items/omnibus23/01GoldhillNausikaa.pdf"/>
    <hyperlink ref="G212" r:id="rId211" display="https://archive.org/3/items/omnibus23/02LingHouse.pdf"/>
    <hyperlink ref="G213" r:id="rId212" display="https://archive.org/3/items/omnibus23/03MercerJuvenal.pdf"/>
    <hyperlink ref="G214" r:id="rId213" display="https://archive.org/3/items/omnibus23/04ComberHerodotus.pdf"/>
    <hyperlink ref="G215" r:id="rId214" display="https://archive.org/3/items/omnibus23/05BoardmanPan.pdf"/>
    <hyperlink ref="G216" r:id="rId215" display="https://archive.org/3/items/omnibus23/06BeardHendersonMuseum.pdf"/>
    <hyperlink ref="G217" r:id="rId216" display="https://archive.org/3/items/omnibus23/07FeeneyAeneid.pdf"/>
    <hyperlink ref="G218" r:id="rId217" display="https://archive.org/3/items/omnibus23/08CroallyEuripides.pdf"/>
    <hyperlink ref="G219" r:id="rId218" display="https://archive.org/3/items/omnibus23/09ClarkChristians.pdf"/>
    <hyperlink ref="G220" r:id="rId219" display="https://archive.org/3/items/omnibus23/10OsborneDemocracy.pdf"/>
    <hyperlink ref="G221" r:id="rId220" display="https://archive.org/3/items/omnibus23/11GibbonsAeneas.pdf"/>
    <hyperlink ref="G222" r:id="rId221" display="https://archive.org/33/items/omnibus24/01EdwardsAugustus.pdf"/>
    <hyperlink ref="G223" r:id="rId222" display="https://archive.org/33/items/omnibus24/02GillMind.pdf"/>
    <hyperlink ref="G224" r:id="rId223" display="https://archive.org/33/items/omnibus24/03PellingLivy.pdf"/>
    <hyperlink ref="G225" r:id="rId224" display="https://archive.org/33/items/omnibus24/04Thersites.pdf"/>
    <hyperlink ref="G226" r:id="rId225" display="https://archive.org/33/items/omnibus24/05BoundSpurlos.pdf"/>
    <hyperlink ref="G227" r:id="rId226" display="https://archive.org/33/items/omnibus24/06KerrLonelyHearts.pdf"/>
    <hyperlink ref="G228" r:id="rId227" display="https://archive.org/33/items/omnibus24/07MartinAchilles.pdf"/>
    <hyperlink ref="G229" r:id="rId228" display="https://archive.org/33/items/omnibus24/08BurnyeatUrbs.pdf"/>
    <hyperlink ref="G230" r:id="rId229" display="https://archive.org/33/items/omnibus24/09MartinTacitus.pdf"/>
    <hyperlink ref="G231" r:id="rId230" display="https://archive.org/33/items/omnibus24/10MingayHades.pdf"/>
    <hyperlink ref="G232" r:id="rId231" display="https://archive.org/27/items/omnibus25/01JenkynsVirgil.pdf"/>
    <hyperlink ref="G233" r:id="rId232" display="https://archive.org/27/items/omnibus25/02BrodersenWonder.pdf"/>
    <hyperlink ref="G234" r:id="rId233" display="https://archive.org/27/items/omnibus25/03BerryCicero.pdf"/>
    <hyperlink ref="G235" r:id="rId234" display="https://archive.org/27/items/omnibus25/04WestHomeric.pdf"/>
    <hyperlink ref="G236" r:id="rId235" display="https://archive.org/27/items/omnibus25/05KurhtPersia.pdf"/>
    <hyperlink ref="G237" r:id="rId236" display="https://archive.org/27/items/omnibus25/06TaplinScene.pdf"/>
    <hyperlink ref="G238" r:id="rId237" display="https://archive.org/27/items/omnibus25/07ArafatZeuses.pdf"/>
    <hyperlink ref="G239" r:id="rId238" display="https://archive.org/27/items/omnibus25/08Thersites.pdf"/>
    <hyperlink ref="G240" r:id="rId239" display="https://archive.org/27/items/omnibus25/09GreenAusonius.pdf"/>
    <hyperlink ref="G241" r:id="rId240" display="https://archive.org/27/items/omnibus25/10Sophocles.pdf"/>
    <hyperlink ref="G242" r:id="rId241" display="https://archive.org/27/items/omnibus25/11MayorWeasels.pdf"/>
    <hyperlink ref="G243" r:id="rId242" display="https://archive.org/27/items/omnibus25/12ThebanHeart.pdf"/>
    <hyperlink ref="G244" r:id="rId243" display="https://archive.org/12/items/omnibus26/01DoranOdyssey.pdf"/>
    <hyperlink ref="G245" r:id="rId244" display="https://archive.org/12/items/omnibus26/02PriceCalendar.pdf"/>
    <hyperlink ref="G246" r:id="rId245" display="https://archive.org/12/items/omnibus26/03OsbornePlato.pdf"/>
    <hyperlink ref="G247" r:id="rId246" display="https://archive.org/12/items/omnibus26/04NisbetCatullus.pdf"/>
    <hyperlink ref="G248" r:id="rId247" display="https://archive.org/12/items/omnibus26/05PeartOrestes.pdf"/>
    <hyperlink ref="G249" r:id="rId248" display="https://archive.org/12/items/omnibus26/06ParkinsNovels.pdf"/>
    <hyperlink ref="G250" r:id="rId249" display="https://archive.org/12/items/omnibus26/07SmithCoinage.pdf"/>
    <hyperlink ref="G251" r:id="rId250" display="https://archive.org/12/items/omnibus26/08SharplesPhilosopherTiger.pdf"/>
    <hyperlink ref="G252" r:id="rId251" display="https://archive.org/12/items/omnibus26/09NevillePliny.pdf"/>
    <hyperlink ref="G253" r:id="rId252" display="https://archive.org/12/items/omnibus26/10LanchEuripides.pdf"/>
    <hyperlink ref="G254" r:id="rId253" display="https://archive.org/12/items/omnibus26/11RobertsonVase.pdf"/>
    <hyperlink ref="G255" r:id="rId254" display="https://archive.org/12/items/omnibus26/12ScuphamHorses.pdf"/>
    <hyperlink ref="G256" r:id="rId255" display="https://archive.org/5/items/omnibus27/01MarwoodNestorAdvises.pdf"/>
    <hyperlink ref="G257" r:id="rId256" display="https://archive.org/5/items/omnibus27/02MurphySertorius.pdf"/>
    <hyperlink ref="G258" r:id="rId257" display="https://archive.org/5/items/omnibus27/03HeapLipari.pdf"/>
    <hyperlink ref="G259" r:id="rId258" display="https://archive.org/5/items/omnibus27/04MorrisMaths.pdf"/>
    <hyperlink ref="G260" r:id="rId259" display="https://archive.org/5/items/omnibus27/05GriffithsOresteia.pdf"/>
    <hyperlink ref="G261" r:id="rId260" display="https://archive.org/5/items/omnibus27/06SeafordNextWorld.pdf"/>
    <hyperlink ref="G262" r:id="rId261" display="https://archive.org/5/items/omnibus27/07HarrisonAeneas.pdf"/>
    <hyperlink ref="G263" r:id="rId262" display="https://archive.org/5/items/omnibus27/08HallSophocles.pdf"/>
    <hyperlink ref="G264" r:id="rId263" display="https://archive.org/5/items/omnibus27/09OwensGovernment.pdf"/>
    <hyperlink ref="G265" r:id="rId264" display="https://archive.org/5/items/omnibus27/10RyderAthenian.pdf"/>
    <hyperlink ref="G266" r:id="rId265" display="https://archive.org/5/items/omnibus27/11WestCassandra.pdf"/>
    <hyperlink ref="G267" r:id="rId266" display="https://archive.org/32/items/omnibus28/01WilsonTragedy.pdf"/>
    <hyperlink ref="G268" r:id="rId267" display="https://archive.org/32/items/omnibus28/02TomlinWax.pdf"/>
    <hyperlink ref="G269" r:id="rId268" display="https://archive.org/32/items/omnibus28/03WykePompei.pdf"/>
    <hyperlink ref="G270" r:id="rId269" display="https://archive.org/32/items/omnibus28/04BurnyeatUrbs.pdf"/>
    <hyperlink ref="G271" r:id="rId270" display="https://archive.org/32/items/omnibus28/05StowMedea.pdf"/>
    <hyperlink ref="G272" r:id="rId271" display="https://archive.org/32/items/omnibus28/06WilkinsUnacceptable.pdf"/>
    <hyperlink ref="G273" r:id="rId272" display="https://archive.org/32/items/omnibus28/07Archaeology.pdf"/>
    <hyperlink ref="G274" r:id="rId273" display="https://archive.org/32/items/omnibus28/08GribbleAlcibiades.pdf"/>
    <hyperlink ref="G275" r:id="rId274" display="https://archive.org/32/items/omnibus28/09FearsGuitars.pdf"/>
    <hyperlink ref="G276" r:id="rId275" display="https://archive.org/32/items/omnibus28/10MercerRemains.pdf"/>
    <hyperlink ref="G277" r:id="rId276" display="https://archive.org/32/items/omnibus28/11LearySaturnCity.pdf"/>
    <hyperlink ref="G278" r:id="rId277" display="https://archive.org/32/items/omnibus28/12SidwellJoke.pdf"/>
    <hyperlink ref="G279" r:id="rId278" display="https://archive.org/19/items/omnibus29/01DickinsonHomer.pdf"/>
    <hyperlink ref="G280" r:id="rId279" display="https://archive.org/19/items/omnibus29/02GaleGeorgics.pdf"/>
    <hyperlink ref="G281" r:id="rId280" display="https://archive.org/19/items/omnibus29/03BenaimDionysus.pdf"/>
    <hyperlink ref="G282" r:id="rId281" display="https://archive.org/19/items/omnibus29/04CartledgePigs.pdf"/>
    <hyperlink ref="G283" r:id="rId282" display="https://archive.org/19/items/omnibus29/05Woolfconquering.pdf"/>
    <hyperlink ref="G284" r:id="rId283" display="https://archive.org/19/items/omnibus29/06WallaceGreece.pdf"/>
    <hyperlink ref="G285" r:id="rId284" display="https://archive.org/19/items/omnibus29/07FinneganWine.pdf"/>
    <hyperlink ref="G286" r:id="rId285" display="https://archive.org/19/items/omnibus29/08LewisCambridge.pdf"/>
    <hyperlink ref="G287" r:id="rId286" display="https://archive.org/19/items/omnibus29/09Newsbites.pdf"/>
    <hyperlink ref="G288" r:id="rId287" display="https://archive.org/4/items/omnibus30/01BeardHendersonArcadia.pdf"/>
    <hyperlink ref="G289" r:id="rId288" display="https://archive.org/4/items/omnibus30/02MoralesEuripides.pdf"/>
    <hyperlink ref="G290" r:id="rId289" display="https://archive.org/4/items/omnibus30/03NelisDido.pdf"/>
    <hyperlink ref="G291" r:id="rId290" display="https://archive.org/4/items/omnibus30/04ParryHelen.pdf"/>
    <hyperlink ref="G292" r:id="rId291" display="https://archive.org/4/items/omnibus30/05DaviesSarcophagi.pdf"/>
    <hyperlink ref="G293" r:id="rId292" display="https://archive.org/4/items/omnibus30/06RowlandJesus.pdf"/>
    <hyperlink ref="G294" r:id="rId293" display="https://archive.org/4/items/omnibus30/07MossmanDionysus.pdf"/>
    <hyperlink ref="G295" r:id="rId294" display="https://archive.org/4/items/omnibus30/08EdwardsRome.pdf"/>
    <hyperlink ref="G296" r:id="rId295" display="https://archive.org/4/items/omnibus30/09TaylorCatullus.pdf"/>
    <hyperlink ref="G297" r:id="rId296" display="https://archive.org/4/items/omnibus30/10WestAeneas.pdf"/>
    <hyperlink ref="G298" r:id="rId297" display="https://archive.org/4/items/omnibus30/11SedleyPhysics.pdf"/>
    <hyperlink ref="G299" r:id="rId298" display="https://archive.org/34/items/omnibus31/01LeighAeneid.pdf"/>
    <hyperlink ref="G300" r:id="rId299" display="https://archive.org/34/items/omnibus31/02RhodesSpartan.pdf"/>
    <hyperlink ref="G301" r:id="rId300" display="https://archive.org/34/items/omnibus31/03FisserIcarus.pdf"/>
    <hyperlink ref="G302" r:id="rId301" display="https://archive.org/34/items/omnibus31/04MarchSophocles.pdf"/>
    <hyperlink ref="G303" r:id="rId302" display="https://archive.org/34/items/omnibus31/05HardwickWalcott.pdf"/>
    <hyperlink ref="G304" r:id="rId303" display="https://archive.org/34/items/omnibus31/06HershkowitzOvid.pdf"/>
    <hyperlink ref="G305" r:id="rId304" display="https://archive.org/34/items/omnibus31/07ToddThucydides.pdf"/>
    <hyperlink ref="G306" r:id="rId305" display="https://archive.org/34/items/omnibus31/08MillsEuripides.pdf"/>
    <hyperlink ref="G307" r:id="rId306" display="https://archive.org/34/items/omnibus31/09LaurenceCicero.pdf"/>
    <hyperlink ref="G308" r:id="rId307" display="https://archive.org/34/items/omnibus31/10HallGreece.pdf"/>
    <hyperlink ref="G309" r:id="rId308" display="https://archive.org/34/items/omnibus31/11ScuphamIthaca.pdf"/>
    <hyperlink ref="G310" r:id="rId309" display="https://archive.org/26/items/omnibus32/01HarrisonHerodotus.pdf"/>
    <hyperlink ref="G311" r:id="rId310" display="https://archive.org/26/items/omnibus32/02ScuphamTheatre.pdf"/>
    <hyperlink ref="G312" r:id="rId311" display="https://archive.org/26/items/omnibus32/03ParkerVirgil.pdf"/>
    <hyperlink ref="G313" r:id="rId312" display="https://archive.org/26/items/omnibus32/04NixonDavies.pdf"/>
    <hyperlink ref="G314" r:id="rId313" display="https://archive.org/26/items/omnibus32/05ComberSuspense.pdf"/>
    <hyperlink ref="G315" r:id="rId314" display="https://archive.org/26/items/omnibus32/06News.pdf"/>
    <hyperlink ref="G316" r:id="rId315" display="https://archive.org/26/items/omnibus32/07Zajacbaths.pdf"/>
    <hyperlink ref="G317" r:id="rId316" display="https://archive.org/30/items/omnibus33/01BraundVirgil.pdf"/>
    <hyperlink ref="G318" r:id="rId317" display="https://archive.org/30/items/omnibus33/02OsborneExpulsion.pdf"/>
    <hyperlink ref="G319" r:id="rId318" display="https://archive.org/30/items/omnibus33/03ogormanAgrippina.pdf"/>
    <hyperlink ref="G320" r:id="rId319" display="https://archive.org/30/items/omnibus33/04KirschnerIliad.pdf"/>
    <hyperlink ref="G321" r:id="rId320" display="https://archive.org/30/items/omnibus33/05LeachCicero.pdf"/>
    <hyperlink ref="G322" r:id="rId321" display="https://archive.org/30/items/omnibus33/06HallBaby.pdf"/>
    <hyperlink ref="G323" r:id="rId322" display="https://archive.org/30/items/omnibus33/07MorganDido.pdf"/>
    <hyperlink ref="G324" r:id="rId323" display="https://archive.org/30/items/omnibus33/08PhillipoEndings.pdf"/>
    <hyperlink ref="G325" r:id="rId324" display="https://archive.org/30/items/omnibus33/09LarsonLiberty.pdf"/>
    <hyperlink ref="G326" r:id="rId325" display="https://archive.org/35/items/omnibus34/01HarrisonHerodotus.pdf"/>
    <hyperlink ref="G327" r:id="rId326" display="https://archive.org/35/items/omnibus34/02HeskOdysseus.pdf"/>
    <hyperlink ref="G328" r:id="rId327" display="https://archive.org/35/items/omnibus34/03GottwaltOvid.pdf"/>
    <hyperlink ref="G329" r:id="rId328" display="https://archive.org/35/items/omnibus34/04SmithRome.pdf"/>
    <hyperlink ref="G330" r:id="rId329" display="https://archive.org/35/items/omnibus34/05MercerLycia.pdf"/>
    <hyperlink ref="G331" r:id="rId330" display="https://archive.org/35/items/omnibus34/06ScuphamSun.pdf"/>
    <hyperlink ref="G332" r:id="rId331" display="https://archive.org/35/items/omnibus34/07SparkesPot.pdf"/>
    <hyperlink ref="G333" r:id="rId332" display="https://archive.org/35/items/omnibus34/08GibsonAeneas.pdf"/>
    <hyperlink ref="G334" r:id="rId333" display="https://archive.org/35/items/omnibus34/09MeadowsMoney.pdf"/>
    <hyperlink ref="G335" r:id="rId334" display="https://archive.org/27/items/omnibus35/01GriffithsCare.pdf"/>
    <hyperlink ref="G336" r:id="rId335" display="https://archive.org/27/items/omnibus35/02MorleyCleon.pdf"/>
    <hyperlink ref="G337" r:id="rId336" display="https://archive.org/27/items/omnibus35/03JamesHorse.pdf"/>
    <hyperlink ref="G338" r:id="rId337" display="https://archive.org/27/items/omnibus35/04ParkinsGracchus.pdf"/>
    <hyperlink ref="G339" r:id="rId338" display="https://archive.org/27/items/omnibus35/05CooleyPompeii.pdf"/>
    <hyperlink ref="G340" r:id="rId339" display="https://archive.org/27/items/omnibus35/06LaurenceNero.pdf"/>
    <hyperlink ref="G341" r:id="rId340" display="https://archive.org/27/items/omnibus35/07PhilippSeneca.pdf"/>
    <hyperlink ref="G342" r:id="rId341" display="https://archive.org/27/items/omnibus35/08PobjoyVergil.pdf"/>
    <hyperlink ref="G343" r:id="rId342" display="https://archive.org/27/items/omnibus35/09MorwoodMedea.pdf"/>
    <hyperlink ref="G344" r:id="rId343" display="https://archive.org/27/items/omnibus35/10SmithZoilos.pdf"/>
    <hyperlink ref="G345" r:id="rId344" display="https://archive.org/19/items/omnibus36/01MorleyMetropolis.pdf"/>
    <hyperlink ref="G346" r:id="rId345" display="https://archive.org/19/items/omnibus36/02MurrayPenelope.pdf"/>
    <hyperlink ref="G347" r:id="rId346" display="https://archive.org/19/items/omnibus36/03JenkynsPoetry.pdf"/>
    <hyperlink ref="G348" r:id="rId347" display="https://archive.org/19/items/omnibus36/04GruezelierGladiators.pdf"/>
    <hyperlink ref="G349" r:id="rId348" display="https://archive.org/19/items/omnibus36/05JamesClues.pdf"/>
    <hyperlink ref="G350" r:id="rId349" display="https://archive.org/19/items/omnibus36/06Heaney.pdf"/>
    <hyperlink ref="G351" r:id="rId350" display="https://archive.org/19/items/omnibus36/07BeethamBattle.pdf"/>
    <hyperlink ref="G352" r:id="rId351" display="https://archive.org/19/items/omnibus36/08HallClytemnestra.pdf"/>
    <hyperlink ref="G353" r:id="rId352" display="https://archive.org/19/items/omnibus36/09BirleyVindolanda.pdf"/>
    <hyperlink ref="G354" r:id="rId353" display="https://archive.org/19/items/omnibus36/10AldenUnderwear.pdf"/>
    <hyperlink ref="G355" r:id="rId354" display="https://archive.org/22/items/omnibus37/01MinchinHomer.pdf"/>
    <hyperlink ref="G356" r:id="rId355" display="https://archive.org/22/items/omnibus37/02ScuphamVesuvius.pdf"/>
    <hyperlink ref="G357" r:id="rId356" display="https://archive.org/22/items/omnibus37/03CooleyPompeii.pdf"/>
    <hyperlink ref="G358" r:id="rId357" display="https://archive.org/22/items/omnibus37/04HarrisonHoratian.pdf"/>
    <hyperlink ref="G359" r:id="rId358" display="https://archive.org/22/items/omnibus37/05OsbornePandora.pdf"/>
    <hyperlink ref="G360" r:id="rId359" display="https://archive.org/22/items/omnibus37/06WilliamsCoin.pdf"/>
    <hyperlink ref="G361" r:id="rId360" display="https://archive.org/22/items/omnibus37/07FisserActaeon.pdf"/>
    <hyperlink ref="G362" r:id="rId361" display="https://archive.org/22/items/omnibus37/08WilliamsHughes.pdf"/>
    <hyperlink ref="G363" r:id="rId362" display="https://archive.org/22/items/omnibus37/09KrausEat.pdf"/>
    <hyperlink ref="G364" r:id="rId363" display="https://archive.org/22/items/omnibus37/10GoodmanChrist.pdf"/>
    <hyperlink ref="G365" r:id="rId364" display="https://archive.org/31/items/omnibus38/01ParkerDiomedes.pdf"/>
    <hyperlink ref="G366" r:id="rId365" display="https://archive.org/31/items/omnibus38/02WiedemannMillenium.pdf"/>
    <hyperlink ref="G367" r:id="rId366" display="https://archive.org/31/items/omnibus38/03OsbornePainting.pdf"/>
    <hyperlink ref="G368" r:id="rId367" display="https://archive.org/31/items/omnibus38/04BerryJury.pdf"/>
    <hyperlink ref="G369" r:id="rId368" display="https://archive.org/31/items/omnibus38/05RoodThuydides.pdf"/>
    <hyperlink ref="G370" r:id="rId369" display="https://archive.org/31/items/omnibus38/06PattersonTitus.pdf"/>
    <hyperlink ref="G371" r:id="rId370" display="https://archive.org/31/items/omnibus38/07MorganEducation.pdf"/>
    <hyperlink ref="G372" r:id="rId371" display="https://archive.org/31/items/omnibus38/08TarbetAeneas.pdf"/>
    <hyperlink ref="G373" r:id="rId372" display="https://archive.org/31/items/omnibus38/09BisphamCountry.pdf"/>
    <hyperlink ref="G374" r:id="rId373" display="https://archive.org/31/items/omnibus38/10GraingerChef.pdf"/>
    <hyperlink ref="G375" r:id="rId374" display="https://archive.org/31/items/omnibus38/11SteeleGordianus.pdf"/>
    <hyperlink ref="G376" r:id="rId375" display="https://archive.org/5/items/ominibus39/01GriffithDomitian.pdf"/>
    <hyperlink ref="G377" r:id="rId376" display="https://archive.org/5/items/ominibus39/02VoutHeracles.pdf"/>
    <hyperlink ref="G378" r:id="rId377" display="https://archive.org/5/items/ominibus39/03BowmanComputers.pdf"/>
    <hyperlink ref="G379" r:id="rId378" display="https://archive.org/5/items/ominibus39/04HauboldHector.pdf"/>
    <hyperlink ref="G380" r:id="rId379" display="https://archive.org/5/items/ominibus39/05DavidsonDido.pdf"/>
    <hyperlink ref="G381" r:id="rId380" display="https://archive.org/5/items/ominibus39/06BudelmannOedipus.pdf"/>
    <hyperlink ref="G382" r:id="rId381" display="https://archive.org/5/items/ominibus39/07WestJoke.pdf"/>
    <hyperlink ref="G383" r:id="rId382" display="https://archive.org/5/items/ominibus39/08OsborneErechtheum.pdf"/>
    <hyperlink ref="G384" r:id="rId383" display="https://archive.org/5/items/ominibus39/09CartledgeAristophanes.pdf"/>
    <hyperlink ref="G385" r:id="rId384" display="https://archive.org/13/items/omnibus40/01HeskerCommodus.pdf"/>
    <hyperlink ref="G386" r:id="rId385" display="https://archive.org/13/items/omnibus40/02CooleyPompeii.pdf"/>
    <hyperlink ref="G387" r:id="rId386" display="https://archive.org/13/items/omnibus40/03ScuphamChild.pdf"/>
    <hyperlink ref="G388" r:id="rId387" display="https://archive.org/13/items/omnibus40/04SmithMasterpiece.pdf"/>
    <hyperlink ref="G389" r:id="rId388" display="https://archive.org/13/items/omnibus40/05StamtakisShakespeare.pdf"/>
    <hyperlink ref="G390" r:id="rId389" display="https://archive.org/13/items/omnibus40/06WhitbyAlexander.pdf"/>
    <hyperlink ref="G391" r:id="rId390" display="https://archive.org/13/items/omnibus40/07KrausMedicine.pdf"/>
    <hyperlink ref="G392" r:id="rId391" display="https://archive.org/13/items/omnibus40/08WestMessengers.pdf"/>
    <hyperlink ref="G393" r:id="rId392" display="https://archive.org/13/items/omnibus40/09FowlerClothes.pdf"/>
    <hyperlink ref="G394" r:id="rId393" display="https://archive.org/13/items/omnibus40/10LairdSpeech.pdf"/>
    <hyperlink ref="G395" r:id="rId394" display="https://archive.org/13/items/omnibus40/11LairdMunicpal.pdf"/>
    <hyperlink ref="G396" r:id="rId395" display="https://archive.org/31/items/omnibus41/01MalamudCircus.pdf"/>
    <hyperlink ref="G397" r:id="rId396" display="https://archive.org/31/items/omnibus41/02WoffSophilos.pdf"/>
    <hyperlink ref="G398" r:id="rId397" display="https://archive.org/31/items/omnibus41/03GraziosiHomer.pdf"/>
    <hyperlink ref="G399" r:id="rId398" display="https://archive.org/31/items/omnibus41/04EdwardsClaudius.pdf"/>
    <hyperlink ref="G400" r:id="rId399" display="https://archive.org/31/items/omnibus41/05Staffordkomos.pdf"/>
    <hyperlink ref="G401" r:id="rId400" display="https://archive.org/31/items/omnibus41/06PurcellAeneas.pdf"/>
    <hyperlink ref="G402" r:id="rId401" display="https://archive.org/31/items/omnibus41/07panayotakistrimalchio.pdf"/>
    <hyperlink ref="G403" r:id="rId402" display="https://archive.org/31/items/omnibus41/08EasterlingThebes.pdf"/>
    <hyperlink ref="G404" r:id="rId403" display="https://archive.org/31/items/omnibus41/09joneswhiter.pdf"/>
    <hyperlink ref="G405" r:id="rId404" display="https://archive.org/31/items/omnibus41/10howgegocoinage.pdf"/>
    <hyperlink ref="G406" r:id="rId405" display="https://archive.org/31/items/omnibus41/11RoweSocrates.pdf"/>
    <hyperlink ref="G407" r:id="rId406"/>
    <hyperlink ref="G408" r:id="rId407"/>
    <hyperlink ref="G409" r:id="rId408"/>
    <hyperlink ref="G410" r:id="rId409"/>
    <hyperlink ref="G411" r:id="rId410"/>
    <hyperlink ref="G412" r:id="rId411"/>
    <hyperlink ref="G413" r:id="rId412"/>
    <hyperlink ref="G414" r:id="rId413"/>
    <hyperlink ref="G415" r:id="rId414"/>
    <hyperlink ref="G416" r:id="rId415"/>
    <hyperlink ref="G417" r:id="rId416"/>
    <hyperlink ref="G418" r:id="rId417"/>
    <hyperlink ref="G419" r:id="rId418"/>
    <hyperlink ref="G420" r:id="rId419"/>
    <hyperlink ref="G421" r:id="rId420"/>
    <hyperlink ref="G422" r:id="rId421"/>
    <hyperlink ref="G423" r:id="rId422"/>
    <hyperlink ref="G424" r:id="rId423"/>
    <hyperlink ref="G425" r:id="rId424"/>
    <hyperlink ref="G426" r:id="rId425"/>
    <hyperlink ref="G427" r:id="rId426"/>
    <hyperlink ref="G428" r:id="rId427"/>
    <hyperlink ref="G429" r:id="rId428"/>
    <hyperlink ref="G430" r:id="rId429"/>
    <hyperlink ref="G431" r:id="rId430"/>
    <hyperlink ref="G432" r:id="rId431"/>
    <hyperlink ref="G433" r:id="rId432"/>
    <hyperlink ref="G434" r:id="rId433"/>
    <hyperlink ref="G435" r:id="rId434"/>
    <hyperlink ref="G436" r:id="rId435"/>
    <hyperlink ref="G437" r:id="rId436"/>
    <hyperlink ref="G438" r:id="rId437"/>
    <hyperlink ref="G439" r:id="rId438"/>
    <hyperlink ref="G440" r:id="rId439"/>
    <hyperlink ref="G441" r:id="rId440"/>
    <hyperlink ref="G442" r:id="rId441"/>
    <hyperlink ref="G443" r:id="rId442"/>
    <hyperlink ref="G444" r:id="rId443"/>
    <hyperlink ref="G445" r:id="rId444"/>
    <hyperlink ref="G446" r:id="rId445"/>
    <hyperlink ref="G447" r:id="rId446"/>
    <hyperlink ref="G448" r:id="rId447"/>
    <hyperlink ref="G449" r:id="rId448"/>
    <hyperlink ref="G450" r:id="rId449"/>
    <hyperlink ref="G451" r:id="rId450"/>
    <hyperlink ref="G452" r:id="rId451"/>
    <hyperlink ref="G453" r:id="rId452"/>
    <hyperlink ref="G454" r:id="rId453"/>
    <hyperlink ref="G455" r:id="rId454"/>
    <hyperlink ref="G456" r:id="rId455"/>
    <hyperlink ref="G457" r:id="rId456"/>
    <hyperlink ref="G458" r:id="rId457"/>
    <hyperlink ref="G459" r:id="rId458"/>
    <hyperlink ref="G460" r:id="rId459"/>
    <hyperlink ref="G461" r:id="rId460"/>
    <hyperlink ref="G462" r:id="rId461"/>
    <hyperlink ref="G463" r:id="rId462"/>
    <hyperlink ref="G464" r:id="rId463"/>
    <hyperlink ref="G465" r:id="rId464"/>
    <hyperlink ref="G466" r:id="rId465"/>
    <hyperlink ref="G467" r:id="rId466"/>
    <hyperlink ref="G468" r:id="rId467"/>
    <hyperlink ref="G469" r:id="rId468"/>
    <hyperlink ref="G470" r:id="rId469"/>
    <hyperlink ref="G471" r:id="rId470"/>
    <hyperlink ref="G472" r:id="rId471"/>
    <hyperlink ref="G473" r:id="rId472"/>
    <hyperlink ref="G474" r:id="rId473"/>
    <hyperlink ref="G475" r:id="rId474"/>
    <hyperlink ref="G476" r:id="rId475"/>
    <hyperlink ref="G477" r:id="rId476"/>
    <hyperlink ref="G478" r:id="rId477"/>
    <hyperlink ref="G479" r:id="rId478"/>
    <hyperlink ref="G480" r:id="rId479"/>
    <hyperlink ref="G481" r:id="rId480"/>
    <hyperlink ref="G482" r:id="rId481"/>
    <hyperlink ref="G483" r:id="rId482"/>
    <hyperlink ref="G484" r:id="rId483"/>
    <hyperlink ref="G485" r:id="rId484"/>
    <hyperlink ref="G486" r:id="rId485"/>
    <hyperlink ref="G487" r:id="rId486"/>
    <hyperlink ref="G488" r:id="rId487"/>
    <hyperlink ref="G489" r:id="rId488"/>
    <hyperlink ref="G490" r:id="rId489"/>
    <hyperlink ref="G491" r:id="rId490"/>
    <hyperlink ref="G492" r:id="rId491"/>
    <hyperlink ref="G493" r:id="rId492"/>
    <hyperlink ref="G494" r:id="rId493"/>
    <hyperlink ref="G495" r:id="rId494"/>
    <hyperlink ref="G496" r:id="rId495"/>
    <hyperlink ref="G497" r:id="rId496"/>
    <hyperlink ref="G498" r:id="rId497"/>
    <hyperlink ref="G499" r:id="rId498"/>
    <hyperlink ref="G500" r:id="rId499"/>
    <hyperlink ref="G501" r:id="rId500"/>
    <hyperlink ref="G502" r:id="rId501"/>
    <hyperlink ref="G503" r:id="rId502"/>
    <hyperlink ref="G504" r:id="rId503"/>
    <hyperlink ref="G505" r:id="rId504"/>
    <hyperlink ref="G506" r:id="rId505"/>
    <hyperlink ref="G507" r:id="rId506"/>
    <hyperlink ref="G508" r:id="rId507"/>
    <hyperlink ref="G509" r:id="rId508"/>
    <hyperlink ref="G510" r:id="rId509"/>
    <hyperlink ref="G511" r:id="rId510"/>
    <hyperlink ref="G512" r:id="rId511"/>
    <hyperlink ref="G513" r:id="rId512"/>
    <hyperlink ref="G514" r:id="rId513"/>
    <hyperlink ref="G515" r:id="rId514"/>
    <hyperlink ref="G516" r:id="rId515"/>
    <hyperlink ref="G517" r:id="rId516"/>
    <hyperlink ref="G518" r:id="rId517"/>
    <hyperlink ref="G519" r:id="rId518"/>
    <hyperlink ref="G520" r:id="rId519"/>
    <hyperlink ref="G521" r:id="rId520"/>
    <hyperlink ref="G522" r:id="rId521"/>
    <hyperlink ref="G523" r:id="rId522"/>
    <hyperlink ref="G524" r:id="rId523"/>
    <hyperlink ref="G525" r:id="rId524"/>
    <hyperlink ref="G526" r:id="rId525"/>
    <hyperlink ref="G527" r:id="rId526"/>
    <hyperlink ref="G529" r:id="rId527"/>
    <hyperlink ref="G530" r:id="rId528"/>
    <hyperlink ref="G531" r:id="rId529"/>
    <hyperlink ref="G532" r:id="rId530"/>
    <hyperlink ref="G533" r:id="rId531"/>
    <hyperlink ref="G534" r:id="rId532"/>
    <hyperlink ref="G535" r:id="rId533"/>
    <hyperlink ref="G536" r:id="rId534"/>
    <hyperlink ref="G537" r:id="rId535"/>
    <hyperlink ref="G538" r:id="rId536"/>
    <hyperlink ref="G539" r:id="rId537"/>
    <hyperlink ref="G540" r:id="rId538"/>
    <hyperlink ref="G541" r:id="rId539"/>
    <hyperlink ref="G542" r:id="rId540"/>
    <hyperlink ref="G543" r:id="rId541"/>
    <hyperlink ref="G544" r:id="rId542"/>
    <hyperlink ref="G545" r:id="rId543"/>
    <hyperlink ref="G546" r:id="rId544"/>
    <hyperlink ref="G547" r:id="rId545"/>
    <hyperlink ref="G548" r:id="rId546"/>
    <hyperlink ref="G549" r:id="rId547"/>
    <hyperlink ref="G550" r:id="rId548"/>
    <hyperlink ref="G551" r:id="rId549"/>
    <hyperlink ref="G552" r:id="rId550"/>
    <hyperlink ref="G553" r:id="rId551"/>
    <hyperlink ref="G554" r:id="rId552"/>
    <hyperlink ref="G555" r:id="rId553"/>
    <hyperlink ref="G556" r:id="rId554"/>
    <hyperlink ref="G557" r:id="rId555"/>
    <hyperlink ref="G558" r:id="rId556"/>
    <hyperlink ref="G559" r:id="rId557"/>
    <hyperlink ref="G560" r:id="rId558"/>
    <hyperlink ref="G561" r:id="rId559"/>
    <hyperlink ref="G562" r:id="rId560"/>
    <hyperlink ref="G563" r:id="rId561"/>
    <hyperlink ref="G564" r:id="rId562"/>
    <hyperlink ref="G565" r:id="rId563"/>
    <hyperlink ref="G566" r:id="rId564"/>
    <hyperlink ref="G567" r:id="rId565"/>
    <hyperlink ref="G568" r:id="rId566"/>
    <hyperlink ref="G569" r:id="rId567"/>
    <hyperlink ref="G570" r:id="rId568"/>
    <hyperlink ref="G572" r:id="rId569"/>
    <hyperlink ref="G573" r:id="rId570"/>
    <hyperlink ref="G574" r:id="rId571"/>
    <hyperlink ref="G575" r:id="rId572"/>
    <hyperlink ref="G576" r:id="rId573"/>
    <hyperlink ref="G577" r:id="rId574"/>
    <hyperlink ref="G578" r:id="rId575"/>
    <hyperlink ref="G579" r:id="rId576"/>
    <hyperlink ref="G580" r:id="rId577"/>
    <hyperlink ref="G581" r:id="rId578"/>
    <hyperlink ref="G582" r:id="rId579"/>
    <hyperlink ref="G583" r:id="rId580"/>
    <hyperlink ref="G584" r:id="rId581"/>
    <hyperlink ref="G585" r:id="rId582"/>
    <hyperlink ref="G586" r:id="rId583"/>
    <hyperlink ref="G587" r:id="rId584"/>
    <hyperlink ref="G588" r:id="rId585"/>
    <hyperlink ref="G589" r:id="rId586"/>
    <hyperlink ref="G590" r:id="rId587"/>
    <hyperlink ref="G591" r:id="rId588"/>
    <hyperlink ref="G592" r:id="rId589"/>
    <hyperlink ref="G593" r:id="rId590"/>
    <hyperlink ref="G594" r:id="rId591"/>
    <hyperlink ref="G595" r:id="rId592"/>
    <hyperlink ref="G596" r:id="rId593"/>
    <hyperlink ref="G597" r:id="rId594"/>
    <hyperlink ref="G598" r:id="rId595"/>
    <hyperlink ref="G599" r:id="rId596"/>
    <hyperlink ref="G600" r:id="rId597"/>
    <hyperlink ref="G601" r:id="rId598"/>
    <hyperlink ref="G602" r:id="rId599"/>
    <hyperlink ref="G603" r:id="rId600"/>
    <hyperlink ref="G604" r:id="rId601"/>
    <hyperlink ref="G605" r:id="rId602"/>
    <hyperlink ref="G606" r:id="rId603"/>
    <hyperlink ref="G607" r:id="rId604"/>
    <hyperlink ref="G608" r:id="rId605"/>
    <hyperlink ref="G609" r:id="rId606"/>
    <hyperlink ref="G610" r:id="rId607"/>
    <hyperlink ref="G611" r:id="rId608"/>
    <hyperlink ref="G612" r:id="rId609"/>
    <hyperlink ref="G613" r:id="rId610"/>
    <hyperlink ref="G614" r:id="rId611"/>
    <hyperlink ref="G615" r:id="rId612"/>
    <hyperlink ref="G616" r:id="rId613"/>
    <hyperlink ref="G617" r:id="rId614"/>
    <hyperlink ref="G618" r:id="rId615"/>
    <hyperlink ref="G619" r:id="rId616"/>
    <hyperlink ref="G620" r:id="rId617"/>
    <hyperlink ref="G621" r:id="rId618"/>
    <hyperlink ref="G622" r:id="rId619"/>
    <hyperlink ref="G623" r:id="rId620"/>
    <hyperlink ref="G624" r:id="rId621"/>
    <hyperlink ref="G625" r:id="rId622"/>
    <hyperlink ref="G626" r:id="rId623"/>
    <hyperlink ref="G627" r:id="rId624"/>
    <hyperlink ref="G628" r:id="rId625"/>
    <hyperlink ref="G629" r:id="rId626"/>
    <hyperlink ref="G630" r:id="rId627"/>
    <hyperlink ref="G631" r:id="rId628"/>
    <hyperlink ref="G632" r:id="rId629"/>
    <hyperlink ref="G633" r:id="rId630"/>
    <hyperlink ref="G634" r:id="rId631"/>
    <hyperlink ref="G635" r:id="rId632"/>
    <hyperlink ref="G636" r:id="rId633"/>
    <hyperlink ref="G637" r:id="rId634"/>
    <hyperlink ref="G638" r:id="rId635"/>
    <hyperlink ref="G639" r:id="rId636"/>
    <hyperlink ref="G640" r:id="rId637"/>
    <hyperlink ref="G641" r:id="rId638"/>
    <hyperlink ref="G642" r:id="rId639"/>
    <hyperlink ref="G643" r:id="rId640"/>
    <hyperlink ref="G644" r:id="rId641"/>
    <hyperlink ref="G645" r:id="rId642"/>
    <hyperlink ref="G646" r:id="rId643"/>
    <hyperlink ref="G647" r:id="rId644"/>
    <hyperlink ref="G648" r:id="rId645"/>
    <hyperlink ref="G649" r:id="rId646"/>
    <hyperlink ref="G650" r:id="rId647"/>
    <hyperlink ref="G651" r:id="rId648"/>
    <hyperlink ref="G652" r:id="rId649"/>
    <hyperlink ref="G653" r:id="rId650"/>
    <hyperlink ref="G654" r:id="rId651"/>
    <hyperlink ref="G655" r:id="rId652"/>
    <hyperlink ref="G656" r:id="rId653"/>
    <hyperlink ref="G657" r:id="rId654"/>
    <hyperlink ref="G658" r:id="rId655"/>
    <hyperlink ref="G659" r:id="rId656"/>
    <hyperlink ref="G660" r:id="rId657"/>
    <hyperlink ref="G661" r:id="rId658"/>
    <hyperlink ref="G662" r:id="rId659"/>
    <hyperlink ref="G663" r:id="rId660"/>
    <hyperlink ref="G664" r:id="rId661"/>
    <hyperlink ref="G665" r:id="rId662"/>
    <hyperlink ref="G666" r:id="rId663"/>
    <hyperlink ref="G667" r:id="rId664"/>
    <hyperlink ref="G668" r:id="rId665"/>
    <hyperlink ref="G669" r:id="rId666"/>
    <hyperlink ref="G670" r:id="rId667"/>
    <hyperlink ref="G671" r:id="rId668"/>
    <hyperlink ref="G672" r:id="rId669"/>
    <hyperlink ref="G673" r:id="rId670"/>
    <hyperlink ref="G674" r:id="rId671"/>
    <hyperlink ref="G675" r:id="rId672"/>
    <hyperlink ref="G676" r:id="rId673"/>
    <hyperlink ref="G677" r:id="rId674"/>
    <hyperlink ref="G679" r:id="rId675"/>
    <hyperlink ref="G680" r:id="rId676"/>
    <hyperlink ref="G681" r:id="rId677"/>
    <hyperlink ref="G682" r:id="rId678"/>
    <hyperlink ref="G683" r:id="rId679"/>
    <hyperlink ref="G684" r:id="rId680"/>
    <hyperlink ref="G685" r:id="rId681"/>
    <hyperlink ref="G686" r:id="rId682"/>
    <hyperlink ref="G687" r:id="rId683"/>
    <hyperlink ref="G688" r:id="rId684"/>
    <hyperlink ref="G689" r:id="rId685"/>
    <hyperlink ref="G690" r:id="rId686"/>
    <hyperlink ref="G691" r:id="rId687"/>
    <hyperlink ref="G692" r:id="rId688"/>
    <hyperlink ref="G693" r:id="rId689"/>
    <hyperlink ref="G694" r:id="rId690"/>
    <hyperlink ref="G695" r:id="rId691"/>
    <hyperlink ref="G696" r:id="rId692"/>
    <hyperlink ref="G697" r:id="rId693"/>
    <hyperlink ref="G698" r:id="rId694"/>
    <hyperlink ref="G699" r:id="rId695"/>
    <hyperlink ref="G700" r:id="rId696"/>
    <hyperlink ref="G701" r:id="rId697"/>
    <hyperlink ref="G702" r:id="rId698"/>
    <hyperlink ref="G703" r:id="rId699"/>
    <hyperlink ref="G704" r:id="rId700"/>
    <hyperlink ref="G705" r:id="rId701"/>
    <hyperlink ref="G706" r:id="rId702"/>
    <hyperlink ref="G707" r:id="rId703"/>
    <hyperlink ref="G708" r:id="rId704"/>
    <hyperlink ref="G709" r:id="rId705"/>
    <hyperlink ref="G710" r:id="rId706"/>
    <hyperlink ref="G711" r:id="rId707"/>
    <hyperlink ref="G712" r:id="rId708"/>
    <hyperlink ref="G713" r:id="rId709"/>
    <hyperlink ref="G714" r:id="rId710"/>
    <hyperlink ref="G715" r:id="rId711"/>
    <hyperlink ref="G716" r:id="rId712"/>
    <hyperlink ref="G717" r:id="rId713"/>
    <hyperlink ref="G718" r:id="rId714"/>
    <hyperlink ref="G719" r:id="rId715"/>
    <hyperlink ref="G720" r:id="rId716"/>
    <hyperlink ref="G721" r:id="rId717"/>
    <hyperlink ref="G722" r:id="rId718"/>
    <hyperlink ref="G723" r:id="rId719"/>
    <hyperlink ref="G724" r:id="rId720"/>
    <hyperlink ref="G725" r:id="rId721"/>
    <hyperlink ref="G726" r:id="rId722"/>
    <hyperlink ref="G727" r:id="rId723"/>
    <hyperlink ref="G728" r:id="rId724"/>
    <hyperlink ref="G729" r:id="rId725"/>
    <hyperlink ref="G730" r:id="rId726"/>
    <hyperlink ref="G731" r:id="rId727"/>
    <hyperlink ref="G732" r:id="rId728"/>
    <hyperlink ref="G733" r:id="rId729"/>
    <hyperlink ref="G734" r:id="rId730"/>
    <hyperlink ref="G735" r:id="rId731"/>
    <hyperlink ref="G736" r:id="rId732"/>
    <hyperlink ref="G737" r:id="rId733"/>
    <hyperlink ref="G738" r:id="rId734"/>
    <hyperlink ref="G739" r:id="rId735"/>
    <hyperlink ref="G740" r:id="rId736"/>
    <hyperlink ref="G741" r:id="rId737"/>
    <hyperlink ref="G742" r:id="rId738"/>
    <hyperlink ref="G743" r:id="rId739"/>
    <hyperlink ref="G744" r:id="rId740"/>
    <hyperlink ref="G745" r:id="rId741"/>
    <hyperlink ref="G746" r:id="rId742"/>
    <hyperlink ref="G747" r:id="rId743"/>
    <hyperlink ref="G748" r:id="rId744"/>
    <hyperlink ref="G749" r:id="rId745"/>
    <hyperlink ref="G750" r:id="rId746"/>
    <hyperlink ref="G751" r:id="rId747"/>
    <hyperlink ref="G752" r:id="rId748"/>
    <hyperlink ref="G753" r:id="rId749"/>
    <hyperlink ref="G754" r:id="rId750"/>
    <hyperlink ref="G755" r:id="rId751"/>
    <hyperlink ref="G756" r:id="rId752"/>
    <hyperlink ref="G757" r:id="rId753"/>
    <hyperlink ref="G758" r:id="rId754"/>
    <hyperlink ref="G759" r:id="rId755"/>
    <hyperlink ref="G760" r:id="rId756"/>
    <hyperlink ref="G761" r:id="rId757"/>
    <hyperlink ref="G762" r:id="rId758"/>
    <hyperlink ref="G763" r:id="rId759"/>
    <hyperlink ref="G764" r:id="rId760"/>
    <hyperlink ref="G765" r:id="rId761"/>
    <hyperlink ref="G766" r:id="rId76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Harrison</dc:creator>
  <cp:lastModifiedBy>Microsoft Office User</cp:lastModifiedBy>
  <dcterms:created xsi:type="dcterms:W3CDTF">2016-10-12T19:45:10Z</dcterms:created>
  <dcterms:modified xsi:type="dcterms:W3CDTF">2016-11-28T13:55:19Z</dcterms:modified>
</cp:coreProperties>
</file>